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20" yWindow="120" windowWidth="20730" windowHeight="10920" activeTab="2"/>
  </bookViews>
  <sheets>
    <sheet name="Alapadatok" sheetId="1" r:id="rId1"/>
    <sheet name="FedezetiPont" sheetId="4" state="hidden" r:id="rId2"/>
    <sheet name="Jelentés" sheetId="2" r:id="rId3"/>
    <sheet name="IdomSoft alapadatok" sheetId="5" state="hidden" r:id="rId4"/>
  </sheets>
  <externalReferences>
    <externalReference r:id="rId5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2" l="1"/>
  <c r="B2" i="1" l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E2" i="1"/>
  <c r="E3" i="1"/>
  <c r="E4" i="1"/>
  <c r="E5" i="1"/>
  <c r="E6" i="1"/>
  <c r="E7" i="1"/>
  <c r="E8" i="1"/>
  <c r="E9" i="1"/>
  <c r="E10" i="1"/>
  <c r="E11" i="1"/>
  <c r="E12" i="1"/>
  <c r="E13" i="1"/>
  <c r="G2" i="1"/>
  <c r="G3" i="1"/>
  <c r="G4" i="1"/>
  <c r="G5" i="1"/>
  <c r="G6" i="1"/>
  <c r="G7" i="1"/>
  <c r="G8" i="1"/>
  <c r="G9" i="1"/>
  <c r="G10" i="1"/>
  <c r="G11" i="1"/>
  <c r="G12" i="1"/>
  <c r="G13" i="1"/>
  <c r="H2" i="1"/>
  <c r="H3" i="1"/>
  <c r="H4" i="1"/>
  <c r="H5" i="1"/>
  <c r="H6" i="1"/>
  <c r="H7" i="1"/>
  <c r="H8" i="1"/>
  <c r="H9" i="1"/>
  <c r="H10" i="1"/>
  <c r="H11" i="1"/>
  <c r="H12" i="1"/>
  <c r="H13" i="1"/>
  <c r="J2" i="1"/>
  <c r="J3" i="1"/>
  <c r="J4" i="1"/>
  <c r="J5" i="1"/>
  <c r="J6" i="1"/>
  <c r="J7" i="1"/>
  <c r="J8" i="1"/>
  <c r="J9" i="1"/>
  <c r="J10" i="1"/>
  <c r="J11" i="1"/>
  <c r="J12" i="1"/>
  <c r="J13" i="1"/>
  <c r="L2" i="1"/>
  <c r="L3" i="1"/>
  <c r="L4" i="1"/>
  <c r="L5" i="1"/>
  <c r="L6" i="1"/>
  <c r="L7" i="1"/>
  <c r="L8" i="1"/>
  <c r="L9" i="1"/>
  <c r="L10" i="1"/>
  <c r="L11" i="1"/>
  <c r="L12" i="1"/>
  <c r="L13" i="1"/>
  <c r="M2" i="1"/>
  <c r="M3" i="1"/>
  <c r="M4" i="1"/>
  <c r="M5" i="1"/>
  <c r="M6" i="1"/>
  <c r="M7" i="1"/>
  <c r="M8" i="1"/>
  <c r="M9" i="1"/>
  <c r="M10" i="1"/>
  <c r="M11" i="1"/>
  <c r="M12" i="1"/>
  <c r="M13" i="1"/>
  <c r="N19" i="1"/>
  <c r="K19" i="1"/>
  <c r="I19" i="1"/>
  <c r="F19" i="1"/>
  <c r="D19" i="1"/>
  <c r="O2" i="1" l="1"/>
  <c r="A21" i="2"/>
  <c r="B23" i="2" l="1"/>
  <c r="E22" i="2" l="1"/>
  <c r="C22" i="2"/>
  <c r="B22" i="2"/>
  <c r="D22" i="2" l="1"/>
  <c r="F22" i="2"/>
  <c r="P18" i="1"/>
  <c r="N18" i="1"/>
  <c r="K18" i="1"/>
  <c r="I18" i="1"/>
  <c r="F18" i="1"/>
  <c r="D18" i="1"/>
  <c r="R4" i="4" l="1"/>
  <c r="R5" i="4"/>
  <c r="R6" i="4"/>
  <c r="R7" i="4"/>
  <c r="R8" i="4"/>
  <c r="R9" i="4"/>
  <c r="R10" i="4"/>
  <c r="R11" i="4"/>
  <c r="R12" i="4"/>
  <c r="R13" i="4"/>
  <c r="R14" i="4"/>
  <c r="R15" i="4"/>
  <c r="P17" i="1" l="1"/>
  <c r="P16" i="1"/>
  <c r="N17" i="1"/>
  <c r="N16" i="1"/>
  <c r="K17" i="1"/>
  <c r="K16" i="1"/>
  <c r="I17" i="1"/>
  <c r="I16" i="1"/>
  <c r="F17" i="1"/>
  <c r="F16" i="1"/>
  <c r="D17" i="1"/>
  <c r="D16" i="1"/>
  <c r="F24" i="1" l="1"/>
  <c r="S2" i="1" l="1"/>
  <c r="V49" i="2" s="1"/>
  <c r="S3" i="1"/>
  <c r="V50" i="2" s="1"/>
  <c r="S4" i="1"/>
  <c r="V51" i="2" s="1"/>
  <c r="S5" i="1"/>
  <c r="V52" i="2" s="1"/>
  <c r="S6" i="1"/>
  <c r="V53" i="2" s="1"/>
  <c r="S7" i="1"/>
  <c r="V54" i="2" s="1"/>
  <c r="S8" i="1"/>
  <c r="V55" i="2" s="1"/>
  <c r="S9" i="1"/>
  <c r="V56" i="2" s="1"/>
  <c r="S10" i="1"/>
  <c r="V57" i="2" s="1"/>
  <c r="S11" i="1"/>
  <c r="V58" i="2" s="1"/>
  <c r="S12" i="1"/>
  <c r="V59" i="2" s="1"/>
  <c r="S13" i="1"/>
  <c r="V60" i="2" s="1"/>
  <c r="V61" i="2" l="1"/>
  <c r="S14" i="1"/>
  <c r="S20" i="1" s="1"/>
  <c r="B12" i="2" l="1"/>
  <c r="B9" i="2" l="1"/>
  <c r="F29" i="1"/>
  <c r="F30" i="1"/>
  <c r="F31" i="1"/>
  <c r="F32" i="1"/>
  <c r="F33" i="1"/>
  <c r="F34" i="1"/>
  <c r="F35" i="1"/>
  <c r="F25" i="1"/>
  <c r="F26" i="1"/>
  <c r="F27" i="1"/>
  <c r="E24" i="1"/>
  <c r="E25" i="1"/>
  <c r="E26" i="1"/>
  <c r="E27" i="1"/>
  <c r="E29" i="1"/>
  <c r="E30" i="1"/>
  <c r="E31" i="1"/>
  <c r="E32" i="1"/>
  <c r="E33" i="1"/>
  <c r="E34" i="1"/>
  <c r="E35" i="1"/>
  <c r="D29" i="1"/>
  <c r="D30" i="1"/>
  <c r="D31" i="1"/>
  <c r="D32" i="1"/>
  <c r="D33" i="1"/>
  <c r="D34" i="1"/>
  <c r="D35" i="1"/>
  <c r="D24" i="1"/>
  <c r="D25" i="1"/>
  <c r="D26" i="1"/>
  <c r="D27" i="1"/>
  <c r="R7" i="1"/>
  <c r="R8" i="1"/>
  <c r="R9" i="1"/>
  <c r="R10" i="1"/>
  <c r="R11" i="1"/>
  <c r="R12" i="1"/>
  <c r="R13" i="1"/>
  <c r="R2" i="1"/>
  <c r="R3" i="1"/>
  <c r="R4" i="1"/>
  <c r="R5" i="1"/>
  <c r="Q7" i="1"/>
  <c r="Q8" i="1"/>
  <c r="Q9" i="1"/>
  <c r="Q10" i="1"/>
  <c r="Q11" i="1"/>
  <c r="Q12" i="1"/>
  <c r="Q13" i="1"/>
  <c r="Q2" i="1"/>
  <c r="Q3" i="1"/>
  <c r="Q4" i="1"/>
  <c r="Q5" i="1"/>
  <c r="M9" i="2"/>
  <c r="M10" i="2"/>
  <c r="M11" i="2"/>
  <c r="M12" i="2"/>
  <c r="M13" i="2"/>
  <c r="M14" i="2"/>
  <c r="M15" i="2"/>
  <c r="M4" i="2"/>
  <c r="M5" i="2"/>
  <c r="M6" i="2"/>
  <c r="M7" i="2"/>
  <c r="J9" i="2"/>
  <c r="J10" i="2"/>
  <c r="J11" i="2"/>
  <c r="J12" i="2"/>
  <c r="J13" i="2"/>
  <c r="J14" i="2"/>
  <c r="J15" i="2"/>
  <c r="J4" i="2"/>
  <c r="J5" i="2"/>
  <c r="J6" i="2"/>
  <c r="J7" i="2"/>
  <c r="H9" i="2"/>
  <c r="H11" i="2"/>
  <c r="H12" i="2"/>
  <c r="H13" i="2"/>
  <c r="H4" i="2"/>
  <c r="H5" i="2"/>
  <c r="H6" i="2"/>
  <c r="H7" i="2"/>
  <c r="G12" i="2"/>
  <c r="F7" i="1"/>
  <c r="F10" i="1"/>
  <c r="C9" i="2"/>
  <c r="C10" i="2"/>
  <c r="D10" i="1"/>
  <c r="C13" i="2"/>
  <c r="C14" i="2"/>
  <c r="G9" i="4"/>
  <c r="G10" i="4"/>
  <c r="G12" i="4"/>
  <c r="C4" i="2"/>
  <c r="C5" i="2"/>
  <c r="C6" i="2"/>
  <c r="C7" i="2"/>
  <c r="F28" i="1"/>
  <c r="E28" i="1"/>
  <c r="D28" i="1"/>
  <c r="H8" i="2"/>
  <c r="J8" i="2"/>
  <c r="M8" i="2"/>
  <c r="Q6" i="1"/>
  <c r="R6" i="1"/>
  <c r="G4" i="2" l="1"/>
  <c r="K2" i="1"/>
  <c r="I2" i="1"/>
  <c r="N2" i="1"/>
  <c r="F2" i="1"/>
  <c r="D2" i="1"/>
  <c r="L8" i="2"/>
  <c r="N6" i="1"/>
  <c r="F3" i="1"/>
  <c r="D3" i="1"/>
  <c r="L7" i="2"/>
  <c r="N5" i="1"/>
  <c r="G5" i="2"/>
  <c r="K3" i="1"/>
  <c r="I3" i="1"/>
  <c r="N4" i="1"/>
  <c r="F6" i="1"/>
  <c r="D6" i="1"/>
  <c r="F5" i="1"/>
  <c r="D5" i="1"/>
  <c r="N3" i="1"/>
  <c r="F4" i="1"/>
  <c r="D4" i="1"/>
  <c r="G7" i="2"/>
  <c r="K5" i="1"/>
  <c r="I5" i="1"/>
  <c r="G8" i="2"/>
  <c r="K6" i="1"/>
  <c r="I6" i="1"/>
  <c r="G6" i="2"/>
  <c r="K4" i="1"/>
  <c r="I4" i="1"/>
  <c r="E4" i="2"/>
  <c r="E4" i="4"/>
  <c r="B15" i="2"/>
  <c r="F13" i="1"/>
  <c r="D13" i="1"/>
  <c r="G15" i="2"/>
  <c r="K15" i="2" s="1"/>
  <c r="K13" i="1"/>
  <c r="I13" i="1"/>
  <c r="N13" i="1"/>
  <c r="N12" i="1"/>
  <c r="D12" i="1"/>
  <c r="F12" i="1"/>
  <c r="G14" i="2"/>
  <c r="K14" i="2" s="1"/>
  <c r="I12" i="1"/>
  <c r="K12" i="1"/>
  <c r="D11" i="1"/>
  <c r="F11" i="1"/>
  <c r="G13" i="2"/>
  <c r="I13" i="2" s="1"/>
  <c r="I11" i="1"/>
  <c r="K11" i="1"/>
  <c r="N11" i="1"/>
  <c r="L12" i="2"/>
  <c r="N12" i="2" s="1"/>
  <c r="N10" i="1"/>
  <c r="K10" i="1"/>
  <c r="I10" i="1"/>
  <c r="B11" i="2"/>
  <c r="D9" i="1"/>
  <c r="F9" i="1"/>
  <c r="G11" i="2"/>
  <c r="K11" i="2" s="1"/>
  <c r="K9" i="1"/>
  <c r="I9" i="1"/>
  <c r="L11" i="2"/>
  <c r="N11" i="2" s="1"/>
  <c r="N9" i="1"/>
  <c r="G10" i="2"/>
  <c r="K10" i="2" s="1"/>
  <c r="I8" i="1"/>
  <c r="K8" i="1"/>
  <c r="D8" i="1"/>
  <c r="F8" i="1"/>
  <c r="N8" i="1"/>
  <c r="G9" i="2"/>
  <c r="I7" i="1"/>
  <c r="K7" i="1"/>
  <c r="D7" i="1"/>
  <c r="L9" i="2"/>
  <c r="N7" i="1"/>
  <c r="D9" i="2"/>
  <c r="E6" i="2"/>
  <c r="E6" i="4"/>
  <c r="E5" i="2"/>
  <c r="E5" i="4"/>
  <c r="G8" i="4"/>
  <c r="B8" i="2"/>
  <c r="G7" i="4"/>
  <c r="B7" i="2"/>
  <c r="E13" i="4"/>
  <c r="E13" i="2"/>
  <c r="E9" i="4"/>
  <c r="C9" i="4" s="1"/>
  <c r="S9" i="4" s="1"/>
  <c r="E9" i="2"/>
  <c r="F9" i="2" s="1"/>
  <c r="H15" i="2"/>
  <c r="O3" i="1"/>
  <c r="P3" i="1" s="1"/>
  <c r="L5" i="2"/>
  <c r="O11" i="1"/>
  <c r="P11" i="1" s="1"/>
  <c r="L13" i="2"/>
  <c r="O5" i="1"/>
  <c r="P5" i="1" s="1"/>
  <c r="E12" i="4"/>
  <c r="C12" i="4" s="1"/>
  <c r="S12" i="4" s="1"/>
  <c r="E12" i="2"/>
  <c r="F12" i="2" s="1"/>
  <c r="H14" i="2"/>
  <c r="H10" i="2"/>
  <c r="P2" i="1"/>
  <c r="L4" i="2"/>
  <c r="B6" i="2"/>
  <c r="G6" i="4"/>
  <c r="G14" i="4"/>
  <c r="B14" i="2"/>
  <c r="E8" i="4"/>
  <c r="E8" i="2"/>
  <c r="B5" i="2"/>
  <c r="G5" i="4"/>
  <c r="G13" i="4"/>
  <c r="B13" i="2"/>
  <c r="C12" i="2"/>
  <c r="D12" i="2" s="1"/>
  <c r="E7" i="4"/>
  <c r="E7" i="2"/>
  <c r="E15" i="4"/>
  <c r="E15" i="2"/>
  <c r="E11" i="4"/>
  <c r="E11" i="2"/>
  <c r="O13" i="1"/>
  <c r="P13" i="1" s="1"/>
  <c r="L15" i="2"/>
  <c r="B10" i="2"/>
  <c r="C8" i="2"/>
  <c r="B4" i="2"/>
  <c r="G4" i="4"/>
  <c r="C15" i="2"/>
  <c r="C11" i="2"/>
  <c r="E14" i="4"/>
  <c r="E14" i="2"/>
  <c r="E10" i="4"/>
  <c r="E10" i="2"/>
  <c r="O4" i="1"/>
  <c r="P4" i="1" s="1"/>
  <c r="L6" i="2"/>
  <c r="O12" i="1"/>
  <c r="P12" i="1" s="1"/>
  <c r="L14" i="2"/>
  <c r="O8" i="1"/>
  <c r="P8" i="1" s="1"/>
  <c r="L10" i="2"/>
  <c r="O10" i="1"/>
  <c r="P10" i="1" s="1"/>
  <c r="O9" i="1"/>
  <c r="P9" i="1" s="1"/>
  <c r="O7" i="1"/>
  <c r="P7" i="1" s="1"/>
  <c r="G15" i="4"/>
  <c r="G11" i="4"/>
  <c r="O6" i="1"/>
  <c r="P6" i="1" s="1"/>
  <c r="D15" i="2" l="1"/>
  <c r="N4" i="2"/>
  <c r="F4" i="2"/>
  <c r="D4" i="2"/>
  <c r="K4" i="2"/>
  <c r="I4" i="2"/>
  <c r="F15" i="2"/>
  <c r="D11" i="2"/>
  <c r="N8" i="2"/>
  <c r="N7" i="2"/>
  <c r="N6" i="2"/>
  <c r="N5" i="2"/>
  <c r="F11" i="2"/>
  <c r="I15" i="2"/>
  <c r="K13" i="2"/>
  <c r="C11" i="4"/>
  <c r="C13" i="4"/>
  <c r="C8" i="4"/>
  <c r="S8" i="4" s="1"/>
  <c r="B22" i="4" s="1"/>
  <c r="F6" i="2"/>
  <c r="D6" i="2"/>
  <c r="F8" i="2"/>
  <c r="D8" i="2"/>
  <c r="K6" i="2"/>
  <c r="I6" i="2"/>
  <c r="F5" i="2"/>
  <c r="D5" i="2"/>
  <c r="F7" i="2"/>
  <c r="D7" i="2"/>
  <c r="K7" i="2"/>
  <c r="I7" i="2"/>
  <c r="K8" i="2"/>
  <c r="I8" i="2"/>
  <c r="K5" i="2"/>
  <c r="I5" i="2"/>
  <c r="C10" i="4"/>
  <c r="C15" i="4"/>
  <c r="C14" i="4"/>
  <c r="I14" i="2"/>
  <c r="I11" i="2"/>
  <c r="I10" i="2"/>
  <c r="N14" i="2"/>
  <c r="N15" i="2"/>
  <c r="N13" i="2"/>
  <c r="N10" i="2"/>
  <c r="F14" i="2"/>
  <c r="D14" i="2"/>
  <c r="F10" i="2"/>
  <c r="D10" i="2"/>
  <c r="D13" i="2"/>
  <c r="F13" i="2"/>
  <c r="I12" i="2"/>
  <c r="K12" i="2"/>
  <c r="N9" i="2"/>
  <c r="K9" i="2"/>
  <c r="I9" i="2"/>
  <c r="U5" i="2"/>
  <c r="V5" i="2"/>
  <c r="W5" i="2"/>
  <c r="U6" i="2"/>
  <c r="V6" i="2"/>
  <c r="W6" i="2"/>
  <c r="U7" i="2"/>
  <c r="V7" i="2"/>
  <c r="W7" i="2"/>
  <c r="U8" i="2"/>
  <c r="V8" i="2"/>
  <c r="W8" i="2"/>
  <c r="U9" i="2"/>
  <c r="V9" i="2"/>
  <c r="W9" i="2"/>
  <c r="U10" i="2"/>
  <c r="V10" i="2"/>
  <c r="W10" i="2"/>
  <c r="U11" i="2"/>
  <c r="V11" i="2"/>
  <c r="W11" i="2"/>
  <c r="U12" i="2"/>
  <c r="V12" i="2"/>
  <c r="W12" i="2"/>
  <c r="U13" i="2"/>
  <c r="V13" i="2"/>
  <c r="W13" i="2"/>
  <c r="U14" i="2"/>
  <c r="V14" i="2"/>
  <c r="W14" i="2"/>
  <c r="U15" i="2"/>
  <c r="V15" i="2"/>
  <c r="W15" i="2"/>
  <c r="W4" i="2"/>
  <c r="V4" i="2"/>
  <c r="U4" i="2"/>
  <c r="O5" i="2"/>
  <c r="P5" i="2" s="1"/>
  <c r="O6" i="2"/>
  <c r="P6" i="2" s="1"/>
  <c r="O7" i="2"/>
  <c r="P7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4" i="2"/>
  <c r="P4" i="2" s="1"/>
  <c r="D19" i="4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B26" i="4"/>
  <c r="B23" i="4"/>
  <c r="C7" i="4"/>
  <c r="C6" i="4"/>
  <c r="C5" i="4"/>
  <c r="C4" i="4"/>
  <c r="S4" i="4" s="1"/>
  <c r="S6" i="4" l="1"/>
  <c r="B20" i="4" s="1"/>
  <c r="S7" i="4"/>
  <c r="B21" i="4" s="1"/>
  <c r="S14" i="4"/>
  <c r="B28" i="4" s="1"/>
  <c r="S13" i="4"/>
  <c r="B27" i="4" s="1"/>
  <c r="S15" i="4"/>
  <c r="B29" i="4" s="1"/>
  <c r="S11" i="4"/>
  <c r="B25" i="4" s="1"/>
  <c r="S5" i="4"/>
  <c r="B19" i="4" s="1"/>
  <c r="S10" i="4"/>
  <c r="B24" i="4" s="1"/>
  <c r="B18" i="4"/>
  <c r="O16" i="2"/>
  <c r="M16" i="2"/>
  <c r="L16" i="2"/>
  <c r="J16" i="2"/>
  <c r="H16" i="2"/>
  <c r="G16" i="2"/>
  <c r="E16" i="2"/>
  <c r="C16" i="2"/>
  <c r="B16" i="2"/>
  <c r="S4" i="2"/>
  <c r="T4" i="2"/>
  <c r="S5" i="2"/>
  <c r="T5" i="2"/>
  <c r="S6" i="2"/>
  <c r="T6" i="2"/>
  <c r="S7" i="2"/>
  <c r="T7" i="2"/>
  <c r="S8" i="2"/>
  <c r="T8" i="2"/>
  <c r="S9" i="2"/>
  <c r="T9" i="2"/>
  <c r="S10" i="2"/>
  <c r="T10" i="2"/>
  <c r="S11" i="2"/>
  <c r="T11" i="2"/>
  <c r="S12" i="2"/>
  <c r="T12" i="2"/>
  <c r="S13" i="2"/>
  <c r="T13" i="2"/>
  <c r="S14" i="2"/>
  <c r="T14" i="2"/>
  <c r="S15" i="2"/>
  <c r="T15" i="2"/>
  <c r="P16" i="2" l="1"/>
  <c r="N16" i="2"/>
  <c r="K16" i="2"/>
  <c r="I16" i="2"/>
  <c r="F16" i="2"/>
  <c r="D16" i="2"/>
  <c r="B30" i="4"/>
  <c r="C30" i="4" s="1"/>
  <c r="C18" i="4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T16" i="2"/>
  <c r="S16" i="2"/>
  <c r="O14" i="1" l="1"/>
  <c r="O20" i="1" s="1"/>
  <c r="L14" i="1"/>
  <c r="L20" i="1" s="1"/>
  <c r="G14" i="1"/>
  <c r="G20" i="1" s="1"/>
  <c r="W16" i="2"/>
  <c r="V16" i="2"/>
  <c r="U16" i="2"/>
  <c r="C28" i="1"/>
  <c r="C29" i="1"/>
  <c r="C30" i="1"/>
  <c r="C31" i="1"/>
  <c r="C32" i="1"/>
  <c r="C33" i="1"/>
  <c r="C34" i="1"/>
  <c r="C35" i="1"/>
  <c r="B28" i="1"/>
  <c r="B29" i="1"/>
  <c r="B30" i="1"/>
  <c r="B31" i="1"/>
  <c r="B32" i="1"/>
  <c r="B33" i="1"/>
  <c r="B34" i="1"/>
  <c r="B35" i="1"/>
  <c r="C27" i="1"/>
  <c r="C26" i="1"/>
  <c r="C25" i="1"/>
  <c r="C24" i="1"/>
  <c r="B27" i="1"/>
  <c r="B26" i="1"/>
  <c r="B25" i="1"/>
  <c r="B24" i="1"/>
  <c r="G19" i="2" l="1"/>
  <c r="P14" i="1"/>
  <c r="L19" i="2"/>
  <c r="U50" i="2"/>
  <c r="U51" i="2"/>
  <c r="U52" i="2"/>
  <c r="U53" i="2"/>
  <c r="U54" i="2"/>
  <c r="U55" i="2"/>
  <c r="U56" i="2"/>
  <c r="U57" i="2"/>
  <c r="U58" i="2"/>
  <c r="U59" i="2"/>
  <c r="U60" i="2"/>
  <c r="U49" i="2"/>
  <c r="T50" i="2"/>
  <c r="T51" i="2"/>
  <c r="T52" i="2"/>
  <c r="T53" i="2"/>
  <c r="T54" i="2"/>
  <c r="T55" i="2"/>
  <c r="T56" i="2"/>
  <c r="T57" i="2"/>
  <c r="T58" i="2"/>
  <c r="T59" i="2"/>
  <c r="T60" i="2"/>
  <c r="T49" i="2"/>
  <c r="S51" i="2"/>
  <c r="S52" i="2"/>
  <c r="S53" i="2"/>
  <c r="S54" i="2"/>
  <c r="S55" i="2"/>
  <c r="S56" i="2"/>
  <c r="S57" i="2"/>
  <c r="S58" i="2"/>
  <c r="S59" i="2"/>
  <c r="S60" i="2"/>
  <c r="S50" i="2"/>
  <c r="S49" i="2"/>
  <c r="C36" i="1"/>
  <c r="D36" i="1"/>
  <c r="E36" i="1"/>
  <c r="F36" i="1"/>
  <c r="B36" i="1"/>
  <c r="P20" i="1" l="1"/>
  <c r="P19" i="2" s="1"/>
  <c r="O19" i="2"/>
  <c r="U61" i="2"/>
  <c r="T61" i="2"/>
  <c r="S61" i="2"/>
  <c r="R14" i="1"/>
  <c r="R20" i="1" s="1"/>
  <c r="Q14" i="1"/>
  <c r="Q20" i="1" s="1"/>
  <c r="M14" i="1"/>
  <c r="M20" i="1" s="1"/>
  <c r="J14" i="1"/>
  <c r="J20" i="1" s="1"/>
  <c r="H14" i="1"/>
  <c r="H20" i="1" s="1"/>
  <c r="E14" i="1"/>
  <c r="E20" i="1" s="1"/>
  <c r="C14" i="1"/>
  <c r="C20" i="1" s="1"/>
  <c r="B14" i="1"/>
  <c r="B20" i="1" s="1"/>
  <c r="I14" i="1" l="1"/>
  <c r="B19" i="2"/>
  <c r="F14" i="1"/>
  <c r="D14" i="1"/>
  <c r="K14" i="1"/>
  <c r="N14" i="1"/>
  <c r="E19" i="2"/>
  <c r="D20" i="1"/>
  <c r="D19" i="2" s="1"/>
  <c r="C19" i="2"/>
  <c r="F20" i="1" l="1"/>
  <c r="F19" i="2" s="1"/>
  <c r="J19" i="2"/>
  <c r="K20" i="1"/>
  <c r="K19" i="2" s="1"/>
  <c r="N20" i="1"/>
  <c r="N19" i="2" s="1"/>
  <c r="M19" i="2"/>
  <c r="H19" i="2"/>
  <c r="I20" i="1"/>
  <c r="I19" i="2" s="1"/>
</calcChain>
</file>

<file path=xl/comments1.xml><?xml version="1.0" encoding="utf-8"?>
<comments xmlns="http://schemas.openxmlformats.org/spreadsheetml/2006/main">
  <authors>
    <author>KEK KH</author>
    <author>Szemere András</author>
  </authors>
  <commentList>
    <comment ref="B1" authorId="0">
      <text>
        <r>
          <rPr>
            <sz val="8"/>
            <color indexed="81"/>
            <rFont val="Times New Roman"/>
            <family val="1"/>
            <charset val="238"/>
          </rPr>
          <t>(21) Állandó személyazonosító igazolvány: a  törvényben meghatározott érvényességi idővel és – a  29/E.  § (2) bekezdésében meghatározott kivétellel, azaz a 65 év feletti polgár dönthet arról, hogy tároló elem és határidő nélküli szig-te kér  – tároló elemmel rendelkező személyazonosító igazolvány</t>
        </r>
        <r>
          <rPr>
            <sz val="8"/>
            <color indexed="81"/>
            <rFont val="Tahoma"/>
            <family val="2"/>
            <charset val="238"/>
          </rPr>
          <t xml:space="preserve">.
</t>
        </r>
      </text>
    </comment>
    <comment ref="E1" authorId="0">
      <text>
        <r>
          <rPr>
            <sz val="9"/>
            <color indexed="81"/>
            <rFont val="Times New Roman"/>
            <family val="1"/>
            <charset val="238"/>
          </rPr>
          <t>(2) A  65. életévet betöltött jogosult – a  (4)  bekezdésben foglalt kivétellel – kérheti, hogy a  részére határidő
nélküli érvényességi idejű személyazonosító igazolvány kerüljön kiállításra. A  határidő nélküli érvényességi idejű
személyazonosító igazolvány tároló elemet nem tartalmaz, érvényességi idejeként a kiállítást követő 60. év január
első napját kell feltüntetni.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" authorId="0">
      <text>
        <r>
          <rPr>
            <sz val="8"/>
            <color indexed="81"/>
            <rFont val="Times New Roman"/>
            <family val="1"/>
            <charset val="238"/>
          </rPr>
          <t>(4) Az  állandó személyazonosító igazolvány jogosultja a (2)  bekezdés szerinti kérelem előterjesztésekor elfogadja
az e-Aláírás funkcióval kapcsolatos szolgáltatási szabályzatot, kezdeményezi a szolgáltatási szerződés megkötését,
valamint megteszi a szolgáltatás igénybevételéhez szükséges nyilatkozatokat.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3" authorId="0">
      <text>
        <r>
          <rPr>
            <sz val="8"/>
            <color indexed="81"/>
            <rFont val="Times New Roman"/>
            <family val="1"/>
            <charset val="238"/>
          </rPr>
          <t>(21) Állandó személyazonosító igazolvány: a  törvényben meghatározott érvényességi idővel és – a  29/E.  § (2) bekezdésében meghatározott kivétellel, azaz a 65 év feletti polgár dönthet arról, hogy tároló elem és határidő nélküli SZIG-et kér – tároló elemmel rendelkező személyazonosító igazolvány</t>
        </r>
        <r>
          <rPr>
            <sz val="8"/>
            <color indexed="81"/>
            <rFont val="Tahoma"/>
            <family val="2"/>
            <charset val="238"/>
          </rPr>
          <t xml:space="preserve">.
</t>
        </r>
      </text>
    </comment>
    <comment ref="D23" authorId="0">
      <text>
        <r>
          <rPr>
            <sz val="9"/>
            <color indexed="81"/>
            <rFont val="Times New Roman"/>
            <family val="1"/>
            <charset val="238"/>
          </rPr>
          <t>(9) A tároló elem nem tartalmazza az ujjnyomatot, ha
a) a polgár a személyazonosító igazolvány kiállításakor a 12. életévét még nem tölti be,
b) a polgár annak rögzítését visszautasította, vagy annak adására fizikailag képtelen.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3" authorId="1">
      <text>
        <r>
          <rPr>
            <sz val="9"/>
            <color indexed="81"/>
            <rFont val="Times New Roman"/>
            <family val="1"/>
            <charset val="238"/>
          </rPr>
          <t>Oka lehet:
- egészségügyi okból akadályozott (meghatalmazotti beadás)
- honosítási eljárás, igénylő nincs jelen
- egyéb (65 év feletti chip nélküli SZIG kérelme, meghatalmazotti beadás).</t>
        </r>
      </text>
    </comment>
  </commentList>
</comments>
</file>

<file path=xl/comments2.xml><?xml version="1.0" encoding="utf-8"?>
<comments xmlns="http://schemas.openxmlformats.org/spreadsheetml/2006/main">
  <authors>
    <author>KEK KH</author>
    <author>BM-IHÁT</author>
    <author>Szemere András</author>
  </authors>
  <commentList>
    <comment ref="B3" authorId="0">
      <text>
        <r>
          <rPr>
            <sz val="8"/>
            <color indexed="81"/>
            <rFont val="Times New Roman"/>
            <family val="1"/>
            <charset val="238"/>
          </rPr>
          <t>(21) Állandó személyazonosító igazolvány: a  törvényben meghatározott érvényességi idővel és – a 29/E. § (2) bekezdésében meghatározott kivétellel, azaz a 65 év feletti polgár dönthet arról, hogy tároló elem és határidő nélküli SZIG-et kér  – tároló elemmel rendelkező személyazonosító igazolvány</t>
        </r>
        <r>
          <rPr>
            <sz val="8"/>
            <color indexed="81"/>
            <rFont val="Tahoma"/>
            <family val="2"/>
            <charset val="238"/>
          </rPr>
          <t>.</t>
        </r>
      </text>
    </comment>
    <comment ref="E3" authorId="0">
      <text>
        <r>
          <rPr>
            <sz val="9"/>
            <color indexed="81"/>
            <rFont val="Times New Roman"/>
            <family val="1"/>
            <charset val="238"/>
          </rPr>
          <t>(2) A  65. életévet betöltött jogosult – a  (4)  bekezdésben foglalt kivétellel – kérheti, hogy a  részére határidő
nélküli érvényességi idejű személyazonosító igazolvány kerüljön kiállításra. A  határidő nélküli érvényességi idejű
személyazonosító igazolvány tároló elemet nem tartalmaz, érvényességi idejeként a kiállítást követő 60. év január
első napját kell feltüntetni.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" authorId="0">
      <text>
        <r>
          <rPr>
            <sz val="8"/>
            <color indexed="81"/>
            <rFont val="Times New Roman"/>
            <family val="1"/>
            <charset val="238"/>
          </rPr>
          <t>(4) Az  állandó személyazonosító igazolvány jogosultja a  (2)  bekezdés szerinti kérelem előterjesztésekor elfogadja
az e-aláírási funkcióval kapcsolatos szolgáltatási szabályzatot, kezdeményezi a szolgáltatási szerződés megkötését,
valamint megteszi a szolgáltatás igénybevételéhez szükséges nyilatkozatokat.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" authorId="0">
      <text>
        <r>
          <rPr>
            <sz val="8"/>
            <color indexed="81"/>
            <rFont val="Times New Roman"/>
            <family val="1"/>
            <charset val="238"/>
          </rPr>
          <t>(21) Állandó személyazonosító igazolvány: a  törvényben meghatározott érvényességi idővel és – a 29/E. § (2) bekezdésében meghatározott kivétellel, azaz a 65 év feletti polgár dönthet arról, hogy tároló elem és határidő nélküli SZIG-et kér  – tároló elemmel rendelkező személyazonosító igazolvány</t>
        </r>
        <r>
          <rPr>
            <sz val="8"/>
            <color indexed="81"/>
            <rFont val="Tahoma"/>
            <family val="2"/>
            <charset val="238"/>
          </rPr>
          <t xml:space="preserve">.
</t>
        </r>
      </text>
    </comment>
    <comment ref="T3" authorId="1">
      <text>
        <r>
          <rPr>
            <sz val="9"/>
            <color indexed="81"/>
            <rFont val="Times New Roman"/>
            <family val="1"/>
            <charset val="238"/>
          </rPr>
          <t>(9) A tároló elem nem tartalmazza az ujjnyomatot, ha
a) a polgár a személyazonosító igazolvány kiállításakor a 12. életévét még nem tölti be,
b) a polgár annak rögzítését visszautasította, vagy annak adására fizikailag képtelen.</t>
        </r>
      </text>
    </comment>
    <comment ref="W3" authorId="1">
      <text>
        <r>
          <rPr>
            <sz val="9"/>
            <color indexed="81"/>
            <rFont val="Times New Roman"/>
            <family val="1"/>
            <charset val="238"/>
          </rPr>
          <t>Oka lehet:
- egészségügyi okból akadályozott (meghatalmazotti beadás)
- honosítási eljárás, nincs jelen
- 65 év felettiek által határidő nélküli érvényességi idővel igényelt chip nélküli eSzemélyi, vagy meghatalmazotti beadás.</t>
        </r>
      </text>
    </comment>
    <comment ref="P26" authorId="2">
      <text>
        <r>
          <rPr>
            <sz val="9"/>
            <color indexed="81"/>
            <rFont val="Tahoma"/>
            <family val="2"/>
            <charset val="238"/>
          </rPr>
          <t>(2) A  65. életévet betöltött jogosult – a  (4)  bekezdésben foglalt kivétellel – kérheti, hogy a  részére határidő
nélküli érvényességi idejű személyazonosító igazolvány kerüljön kiállításra. A  határidő nélküli érvényességi idejű
személyazonosító igazolvány tároló elemet nem tartalmaz, érvényességi idejeként a kiállítást követő 60. év január
első napját kell feltüntetni.</t>
        </r>
      </text>
    </comment>
    <comment ref="P59" authorId="2">
      <text>
        <r>
          <rPr>
            <sz val="9"/>
            <color indexed="81"/>
            <rFont val="Tahoma"/>
            <family val="2"/>
            <charset val="238"/>
          </rPr>
          <t xml:space="preserve">(4) Az  állandó személyazonosító igazolvány jogosultja a  (2)  bekezdés szerinti kérelem előterjesztésekor elfogadja
az e-aláírási funkcióval kapcsolatos szolgáltatási szabályzatot, kezdeményezi a szolgáltatási szerződés megkötését,
valamint megteszi a szolgáltatás igénybevételéhez szükséges nyilatkozatokat.
</t>
        </r>
      </text>
    </comment>
  </commentList>
</comments>
</file>

<file path=xl/sharedStrings.xml><?xml version="1.0" encoding="utf-8"?>
<sst xmlns="http://schemas.openxmlformats.org/spreadsheetml/2006/main" count="244" uniqueCount="117">
  <si>
    <t>ujjnyomat nélküli 
a 12 év felettieknél</t>
  </si>
  <si>
    <t>chip nélküli 
(65 év felettiek)</t>
  </si>
  <si>
    <t>chipet tartalmaz</t>
  </si>
  <si>
    <t>állandó eSZIG</t>
  </si>
  <si>
    <t>időszak</t>
  </si>
  <si>
    <t>TAJ-szám nélkül</t>
  </si>
  <si>
    <t>adóazonosító nélkül</t>
  </si>
  <si>
    <t>ujjnyomat hiány egyéb ok miatt</t>
  </si>
  <si>
    <t>ujjnyomat adására képtelen</t>
  </si>
  <si>
    <t>ujjnyomatot nem igényelt</t>
  </si>
  <si>
    <t>ujjnyomatot tartalmaz 
a 12 év felettieknél</t>
  </si>
  <si>
    <t>Az ujjnyomat nélküli eSZIG okmányok megoszlása az ujjnyomat hiányának okai szerint</t>
  </si>
  <si>
    <t>2016. január</t>
  </si>
  <si>
    <t>2016. február</t>
  </si>
  <si>
    <t>2016. március</t>
  </si>
  <si>
    <t>2016. április</t>
  </si>
  <si>
    <t>2016. május</t>
  </si>
  <si>
    <t>2016. június</t>
  </si>
  <si>
    <t>2016. július</t>
  </si>
  <si>
    <t>2016. augusztus</t>
  </si>
  <si>
    <t>2016. szeptember</t>
  </si>
  <si>
    <t>2016. október</t>
  </si>
  <si>
    <t>2016. november</t>
  </si>
  <si>
    <t>2016. december</t>
  </si>
  <si>
    <t>állandó eSZIG a 12 év felettieknél</t>
  </si>
  <si>
    <t>állandó eSZIG a 14 év felettieknél</t>
  </si>
  <si>
    <t>eSIGN-t igényelt a 14 év felettieknél</t>
  </si>
  <si>
    <t>eSIGN-t nem igényelt
 a 14 év felettieknél</t>
  </si>
  <si>
    <r>
      <t xml:space="preserve">Jogszabály szerint a tároló elem </t>
    </r>
    <r>
      <rPr>
        <b/>
        <sz val="10"/>
        <color theme="1"/>
        <rFont val="Times New Roman"/>
        <family val="1"/>
        <charset val="238"/>
      </rPr>
      <t>nem tartalmazza az ujjnyomatot</t>
    </r>
    <r>
      <rPr>
        <sz val="10"/>
        <color theme="1"/>
        <rFont val="Times New Roman"/>
        <family val="1"/>
        <charset val="238"/>
      </rPr>
      <t>, ha 
a) a polgár a személyazonosító igazolvány kiállításakor a 12. életévét még nem tölti be, 
b) a polgár annak rögzítését visszautasította, vagy annak adására fizikailag képtelen.</t>
    </r>
  </si>
  <si>
    <r>
      <t xml:space="preserve">Aki a </t>
    </r>
    <r>
      <rPr>
        <b/>
        <sz val="10"/>
        <color theme="1"/>
        <rFont val="Times New Roman"/>
        <family val="1"/>
        <charset val="238"/>
      </rPr>
      <t>14. életévét nem töltötte be</t>
    </r>
    <r>
      <rPr>
        <sz val="10"/>
        <color theme="1"/>
        <rFont val="Times New Roman"/>
        <family val="1"/>
        <charset val="238"/>
      </rPr>
      <t xml:space="preserve"> (cselekvőképtelen kiskorú) az </t>
    </r>
    <r>
      <rPr>
        <b/>
        <sz val="10"/>
        <color theme="1"/>
        <rFont val="Times New Roman"/>
        <family val="1"/>
        <charset val="238"/>
      </rPr>
      <t>eSIGN funkciót</t>
    </r>
    <r>
      <rPr>
        <sz val="10"/>
        <color theme="1"/>
        <rFont val="Times New Roman"/>
        <family val="1"/>
        <charset val="238"/>
      </rPr>
      <t xml:space="preserve"> a cselekvőképtelenségre való tekintettel </t>
    </r>
    <r>
      <rPr>
        <b/>
        <sz val="10"/>
        <color theme="1"/>
        <rFont val="Times New Roman"/>
        <family val="1"/>
        <charset val="238"/>
      </rPr>
      <t>nem igényelheti</t>
    </r>
    <r>
      <rPr>
        <sz val="10"/>
        <color theme="1"/>
        <rFont val="Times New Roman"/>
        <family val="1"/>
        <charset val="238"/>
      </rPr>
      <t>.</t>
    </r>
  </si>
  <si>
    <t>kiadott szig, eszig mennyiségek</t>
  </si>
  <si>
    <t>2015. évi költség</t>
  </si>
  <si>
    <t>2016. évi költség</t>
  </si>
  <si>
    <t>2015. évi költség mFt-ban</t>
  </si>
  <si>
    <t>2016. évi költség mFt-ban</t>
  </si>
  <si>
    <t>chip-pel</t>
  </si>
  <si>
    <t>chip nélkül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</si>
  <si>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</si>
  <si>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</si>
  <si>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</si>
  <si>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</si>
  <si>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</si>
  <si>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</si>
  <si>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</si>
  <si>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</si>
  <si>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</si>
  <si>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</si>
  <si>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</si>
  <si>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</si>
  <si>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</si>
  <si>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2016. évi összesített költség mFt-ban</t>
  </si>
  <si>
    <t>havi költség mFt-ban</t>
  </si>
  <si>
    <t>2016. évi fedezet</t>
  </si>
  <si>
    <t>I. Az eSZIG igénylések megoszlása az okmányon levő adatok alapján</t>
  </si>
  <si>
    <t>Összesen:</t>
  </si>
  <si>
    <t>chipet tartalmaz %</t>
  </si>
  <si>
    <t>chip nélküli 
(65 év felettiek) %</t>
  </si>
  <si>
    <t>ujjnyomatot tartalmaz 
a 12 év felettieknél %</t>
  </si>
  <si>
    <t xml:space="preserve">ujjnyomat nélküli 
a 12 év felettieknél % </t>
  </si>
  <si>
    <t>eSIGN-t igényelt a 14 év felettieknél %</t>
  </si>
  <si>
    <t>eSIGN-t nem igényelt
 a 14 év felettieknél %</t>
  </si>
  <si>
    <t>II. ujjnyomat hiányának okai</t>
  </si>
  <si>
    <r>
      <t xml:space="preserve">A 65. életévet betöltött igénylő kérheti, hogy részére </t>
    </r>
    <r>
      <rPr>
        <b/>
        <sz val="10"/>
        <color theme="1"/>
        <rFont val="Times New Roman"/>
        <family val="1"/>
        <charset val="238"/>
      </rPr>
      <t>határidő nélküli érvényességi idejű</t>
    </r>
    <r>
      <rPr>
        <sz val="10"/>
        <color theme="1"/>
        <rFont val="Times New Roman"/>
        <family val="1"/>
        <charset val="238"/>
      </rPr>
      <t xml:space="preserve"> személyazonosító igazolvány kerüljön kiállításra. A határidő nélküli érvényességi idejű személyazonosító igazolvány, </t>
    </r>
    <r>
      <rPr>
        <b/>
        <sz val="10"/>
        <color theme="1"/>
        <rFont val="Times New Roman"/>
        <family val="1"/>
        <charset val="238"/>
      </rPr>
      <t>tároló elemet (chip) nem tartalmaz</t>
    </r>
    <r>
      <rPr>
        <sz val="10"/>
        <color theme="1"/>
        <rFont val="Times New Roman"/>
        <family val="1"/>
        <charset val="238"/>
      </rPr>
      <t>.</t>
    </r>
  </si>
  <si>
    <t>IGENYOK_MEGNEVEZÉS</t>
  </si>
  <si>
    <t>ideiglenes</t>
  </si>
  <si>
    <t>állandó</t>
  </si>
  <si>
    <t>állandó Mo.élő magyar</t>
  </si>
  <si>
    <t>állandó külföldön élő magyar</t>
  </si>
  <si>
    <t>állandó külföldi jogcím</t>
  </si>
  <si>
    <t>chip nélküli</t>
  </si>
  <si>
    <t>ujjnyomat nélküli összesen</t>
  </si>
  <si>
    <t>12 év alatt ujjnyomat nélkül</t>
  </si>
  <si>
    <t>ujjnyomatot megtagadta</t>
  </si>
  <si>
    <t>ujjnyomat hiány egészségügyi ok</t>
  </si>
  <si>
    <t>ujjnyomat hiány, honosítási eljárás</t>
  </si>
  <si>
    <t>eSIGN igénylése</t>
  </si>
  <si>
    <t>0-14 ÉV IGÉNYLÉS</t>
  </si>
  <si>
    <t>IV. Igényelt eSZIG mennyiség alakulása</t>
  </si>
  <si>
    <t>III.1. Adóazonosító jel és TAJ szám nélküli eSZIG-ek db száma:</t>
  </si>
  <si>
    <t>III.2. Vészhelyzet esetén értesítendő telefonszám(ok) rögzítésével igényelt eSZIG-ek száma</t>
  </si>
  <si>
    <t>Telefonszám rögzítése</t>
  </si>
  <si>
    <t>telefonszám rögzítése</t>
  </si>
  <si>
    <t>2016.</t>
  </si>
  <si>
    <t>2017.</t>
  </si>
  <si>
    <t>Összesen 2016. január 1-től</t>
  </si>
  <si>
    <t>2016-tól</t>
  </si>
  <si>
    <t>2015. évi SZIG egységár</t>
  </si>
  <si>
    <t>2016. évi eSZIG egységár chippel/chip nélkül</t>
  </si>
  <si>
    <t>2018.</t>
  </si>
  <si>
    <t>2019 eszig mennyiség</t>
  </si>
  <si>
    <t>Érvényes SZIG-ek száma</t>
  </si>
  <si>
    <t>2000.01.01. óta kiállított</t>
  </si>
  <si>
    <t>2016.01.01 után kiadott chipes</t>
  </si>
  <si>
    <t>2016.01.01. után kiadott chip nélküli</t>
  </si>
  <si>
    <t>2000.01.01.-2015.12.31 között kiadott érvényes SZIG</t>
  </si>
  <si>
    <t>Adott időszak végi adat</t>
  </si>
  <si>
    <t>2016. 01.01. után kiadott érvényes eSZIG</t>
  </si>
  <si>
    <t xml:space="preserve">  </t>
  </si>
  <si>
    <t xml:space="preserve"> </t>
  </si>
  <si>
    <t>2019.</t>
  </si>
  <si>
    <t>2020. év</t>
  </si>
  <si>
    <t>2020 eszig mennyiség</t>
  </si>
  <si>
    <t>2020. január</t>
  </si>
  <si>
    <t>2020. február</t>
  </si>
  <si>
    <t>2020. március</t>
  </si>
  <si>
    <t>2020. április</t>
  </si>
  <si>
    <t>2020. május</t>
  </si>
  <si>
    <t>2020. június</t>
  </si>
  <si>
    <t>2020. július</t>
  </si>
  <si>
    <t>2020. augusztus</t>
  </si>
  <si>
    <t>2020. szeptember</t>
  </si>
  <si>
    <t>2020. október</t>
  </si>
  <si>
    <t>2020. november</t>
  </si>
  <si>
    <t>2020. december</t>
  </si>
  <si>
    <t>2016. január 1-től mindösszesen igényelt eSZIG:</t>
  </si>
  <si>
    <t>Érvényes régi típusú (füzet, könyv) SZIG (2020. július)</t>
  </si>
  <si>
    <t>Régi típusú SZIG (2019. júliusi adat)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</si>
</sst>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\ &quot;Ft&quot;"/>
    <numFmt numFmtId="166" formatCode="#,##0.00_ ;[Red]\-#,##0.00\ "/>
    <numFmt numFmtId="167" formatCode="yyyy/\ mmm"/>
    <numFmt numFmtId="168" formatCode="&quot;2000.01.01. után kiadott érvényes kártyaformátumú SZIG-ek száma:&quot;\ #,#00&quot; db&quot;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indexed="81"/>
      <name val="Times New Roman"/>
      <family val="1"/>
      <charset val="238"/>
    </font>
    <font>
      <sz val="9"/>
      <color indexed="81"/>
      <name val="Tahoma"/>
      <family val="2"/>
      <charset val="238"/>
    </font>
    <font>
      <sz val="9"/>
      <color indexed="81"/>
      <name val="Times New Roman"/>
      <family val="1"/>
      <charset val="238"/>
    </font>
    <font>
      <sz val="8"/>
      <color indexed="81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b/>
      <sz val="9"/>
      <color rgb="FF00B050"/>
      <name val="Times New Roman"/>
      <family val="1"/>
      <charset val="238"/>
    </font>
    <font>
      <b/>
      <sz val="9"/>
      <color rgb="FF0070C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8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8" fillId="5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8" borderId="8" applyNumberFormat="0" applyFont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5" fillId="2" borderId="0" applyNumberFormat="0" applyBorder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30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30" fillId="0" borderId="0" applyNumberFormat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1" fillId="0" borderId="0"/>
    <xf numFmtId="0" fontId="30" fillId="0" borderId="0" applyNumberFormat="0" applyFont="0" applyFill="0" applyBorder="0" applyAlignment="0" applyProtection="0"/>
    <xf numFmtId="0" fontId="30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6" borderId="4" applyNumberFormat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164" fontId="19" fillId="33" borderId="14" xfId="0" applyNumberFormat="1" applyFont="1" applyFill="1" applyBorder="1" applyAlignment="1">
      <alignment vertical="center"/>
    </xf>
    <xf numFmtId="164" fontId="20" fillId="33" borderId="15" xfId="0" applyNumberFormat="1" applyFont="1" applyFill="1" applyBorder="1" applyAlignment="1">
      <alignment vertical="center"/>
    </xf>
    <xf numFmtId="164" fontId="19" fillId="0" borderId="14" xfId="0" applyNumberFormat="1" applyFont="1" applyFill="1" applyBorder="1" applyAlignment="1">
      <alignment vertical="center"/>
    </xf>
    <xf numFmtId="164" fontId="23" fillId="0" borderId="0" xfId="0" applyNumberFormat="1" applyFont="1" applyFill="1" applyAlignment="1">
      <alignment vertical="center"/>
    </xf>
    <xf numFmtId="164" fontId="19" fillId="0" borderId="13" xfId="0" applyNumberFormat="1" applyFont="1" applyFill="1" applyBorder="1" applyAlignment="1">
      <alignment vertical="center"/>
    </xf>
    <xf numFmtId="164" fontId="19" fillId="0" borderId="16" xfId="0" applyNumberFormat="1" applyFont="1" applyFill="1" applyBorder="1" applyAlignment="1">
      <alignment vertical="center"/>
    </xf>
    <xf numFmtId="164" fontId="19" fillId="34" borderId="14" xfId="0" applyNumberFormat="1" applyFont="1" applyFill="1" applyBorder="1" applyAlignment="1">
      <alignment vertical="center"/>
    </xf>
    <xf numFmtId="164" fontId="19" fillId="34" borderId="16" xfId="0" applyNumberFormat="1" applyFont="1" applyFill="1" applyBorder="1" applyAlignment="1">
      <alignment vertical="center"/>
    </xf>
    <xf numFmtId="164" fontId="19" fillId="34" borderId="18" xfId="0" applyNumberFormat="1" applyFont="1" applyFill="1" applyBorder="1" applyAlignment="1">
      <alignment vertical="center"/>
    </xf>
    <xf numFmtId="164" fontId="19" fillId="33" borderId="12" xfId="0" applyNumberFormat="1" applyFont="1" applyFill="1" applyBorder="1" applyAlignment="1">
      <alignment vertical="center"/>
    </xf>
    <xf numFmtId="164" fontId="19" fillId="34" borderId="10" xfId="0" applyNumberFormat="1" applyFont="1" applyFill="1" applyBorder="1" applyAlignment="1">
      <alignment vertical="center"/>
    </xf>
    <xf numFmtId="164" fontId="19" fillId="33" borderId="13" xfId="0" applyNumberFormat="1" applyFont="1" applyFill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1" fillId="33" borderId="13" xfId="0" applyFont="1" applyFill="1" applyBorder="1" applyAlignment="1">
      <alignment horizontal="center" vertical="center" wrapText="1"/>
    </xf>
    <xf numFmtId="0" fontId="24" fillId="0" borderId="0" xfId="0" applyFont="1"/>
    <xf numFmtId="0" fontId="21" fillId="33" borderId="10" xfId="0" applyFont="1" applyFill="1" applyBorder="1" applyAlignment="1">
      <alignment horizontal="center" vertical="center" wrapText="1"/>
    </xf>
    <xf numFmtId="164" fontId="21" fillId="33" borderId="14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4" fontId="19" fillId="33" borderId="15" xfId="0" applyNumberFormat="1" applyFont="1" applyFill="1" applyBorder="1" applyAlignment="1">
      <alignment vertical="center"/>
    </xf>
    <xf numFmtId="164" fontId="21" fillId="33" borderId="11" xfId="0" applyNumberFormat="1" applyFont="1" applyFill="1" applyBorder="1" applyAlignment="1">
      <alignment horizontal="center" vertical="center" wrapText="1"/>
    </xf>
    <xf numFmtId="164" fontId="19" fillId="33" borderId="19" xfId="0" applyNumberFormat="1" applyFont="1" applyFill="1" applyBorder="1" applyAlignment="1">
      <alignment vertical="center"/>
    </xf>
    <xf numFmtId="164" fontId="19" fillId="0" borderId="15" xfId="0" applyNumberFormat="1" applyFont="1" applyFill="1" applyBorder="1" applyAlignment="1">
      <alignment vertical="center"/>
    </xf>
    <xf numFmtId="164" fontId="19" fillId="0" borderId="12" xfId="0" applyNumberFormat="1" applyFont="1" applyFill="1" applyBorder="1" applyAlignment="1">
      <alignment vertical="center"/>
    </xf>
    <xf numFmtId="164" fontId="19" fillId="0" borderId="19" xfId="0" applyNumberFormat="1" applyFont="1" applyFill="1" applyBorder="1" applyAlignment="1">
      <alignment vertical="center"/>
    </xf>
    <xf numFmtId="164" fontId="19" fillId="34" borderId="15" xfId="0" applyNumberFormat="1" applyFont="1" applyFill="1" applyBorder="1" applyAlignment="1">
      <alignment vertical="center"/>
    </xf>
    <xf numFmtId="164" fontId="20" fillId="33" borderId="14" xfId="0" applyNumberFormat="1" applyFont="1" applyFill="1" applyBorder="1" applyAlignment="1">
      <alignment vertical="center"/>
    </xf>
    <xf numFmtId="164" fontId="20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33" fillId="0" borderId="0" xfId="0" applyFont="1" applyBorder="1" applyAlignment="1">
      <alignment vertical="center" wrapText="1"/>
    </xf>
    <xf numFmtId="164" fontId="19" fillId="0" borderId="24" xfId="0" applyNumberFormat="1" applyFont="1" applyFill="1" applyBorder="1" applyAlignment="1">
      <alignment vertical="center"/>
    </xf>
    <xf numFmtId="164" fontId="19" fillId="33" borderId="24" xfId="0" applyNumberFormat="1" applyFont="1" applyFill="1" applyBorder="1" applyAlignment="1">
      <alignment vertical="center"/>
    </xf>
    <xf numFmtId="0" fontId="0" fillId="0" borderId="0" xfId="0" applyBorder="1" applyAlignment="1"/>
    <xf numFmtId="0" fontId="36" fillId="38" borderId="2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36" fillId="38" borderId="25" xfId="0" applyFont="1" applyFill="1" applyBorder="1" applyAlignment="1">
      <alignment horizontal="center" vertical="center" wrapText="1"/>
    </xf>
    <xf numFmtId="0" fontId="0" fillId="0" borderId="20" xfId="0" applyBorder="1"/>
    <xf numFmtId="0" fontId="36" fillId="0" borderId="20" xfId="0" applyFont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3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166" fontId="19" fillId="34" borderId="14" xfId="0" applyNumberFormat="1" applyFont="1" applyFill="1" applyBorder="1" applyAlignment="1">
      <alignment vertical="center"/>
    </xf>
    <xf numFmtId="166" fontId="19" fillId="34" borderId="10" xfId="0" applyNumberFormat="1" applyFont="1" applyFill="1" applyBorder="1" applyAlignment="1">
      <alignment vertical="center"/>
    </xf>
    <xf numFmtId="166" fontId="19" fillId="0" borderId="14" xfId="0" applyNumberFormat="1" applyFont="1" applyFill="1" applyBorder="1" applyAlignment="1">
      <alignment vertical="center"/>
    </xf>
    <xf numFmtId="166" fontId="19" fillId="0" borderId="10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9" fillId="34" borderId="19" xfId="0" applyNumberFormat="1" applyFont="1" applyFill="1" applyBorder="1" applyAlignment="1">
      <alignment vertical="center"/>
    </xf>
    <xf numFmtId="166" fontId="19" fillId="33" borderId="12" xfId="0" applyNumberFormat="1" applyFont="1" applyFill="1" applyBorder="1" applyAlignment="1">
      <alignment vertical="center"/>
    </xf>
    <xf numFmtId="166" fontId="19" fillId="33" borderId="19" xfId="0" applyNumberFormat="1" applyFont="1" applyFill="1" applyBorder="1" applyAlignment="1">
      <alignment vertical="center"/>
    </xf>
    <xf numFmtId="0" fontId="38" fillId="33" borderId="10" xfId="0" applyFont="1" applyFill="1" applyBorder="1" applyAlignment="1">
      <alignment horizontal="center" vertical="center" wrapText="1"/>
    </xf>
    <xf numFmtId="166" fontId="19" fillId="33" borderId="1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10" fontId="19" fillId="33" borderId="10" xfId="97" applyNumberFormat="1" applyFont="1" applyFill="1" applyBorder="1" applyAlignment="1">
      <alignment vertical="center"/>
    </xf>
    <xf numFmtId="10" fontId="19" fillId="0" borderId="13" xfId="0" applyNumberFormat="1" applyFont="1" applyFill="1" applyBorder="1" applyAlignment="1">
      <alignment vertical="center"/>
    </xf>
    <xf numFmtId="10" fontId="19" fillId="0" borderId="19" xfId="97" applyNumberFormat="1" applyFont="1" applyFill="1" applyBorder="1" applyAlignment="1">
      <alignment vertical="center"/>
    </xf>
    <xf numFmtId="10" fontId="19" fillId="0" borderId="13" xfId="97" applyNumberFormat="1" applyFont="1" applyFill="1" applyBorder="1" applyAlignment="1">
      <alignment vertical="center"/>
    </xf>
    <xf numFmtId="10" fontId="19" fillId="0" borderId="10" xfId="97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164" fontId="41" fillId="0" borderId="16" xfId="0" applyNumberFormat="1" applyFont="1" applyFill="1" applyBorder="1" applyAlignment="1">
      <alignment vertical="center"/>
    </xf>
    <xf numFmtId="164" fontId="41" fillId="34" borderId="14" xfId="0" applyNumberFormat="1" applyFont="1" applyFill="1" applyBorder="1" applyAlignment="1">
      <alignment vertical="center"/>
    </xf>
    <xf numFmtId="164" fontId="41" fillId="34" borderId="13" xfId="0" applyNumberFormat="1" applyFont="1" applyFill="1" applyBorder="1" applyAlignment="1">
      <alignment vertical="center"/>
    </xf>
    <xf numFmtId="10" fontId="41" fillId="34" borderId="13" xfId="0" applyNumberFormat="1" applyFont="1" applyFill="1" applyBorder="1" applyAlignment="1">
      <alignment vertical="center"/>
    </xf>
    <xf numFmtId="10" fontId="41" fillId="34" borderId="19" xfId="97" applyNumberFormat="1" applyFont="1" applyFill="1" applyBorder="1" applyAlignment="1">
      <alignment vertical="center"/>
    </xf>
    <xf numFmtId="3" fontId="42" fillId="0" borderId="12" xfId="0" applyNumberFormat="1" applyFont="1" applyFill="1" applyBorder="1" applyAlignment="1">
      <alignment horizontal="right" vertical="center"/>
    </xf>
    <xf numFmtId="164" fontId="41" fillId="0" borderId="13" xfId="0" applyNumberFormat="1" applyFont="1" applyFill="1" applyBorder="1" applyAlignment="1">
      <alignment vertical="center"/>
    </xf>
    <xf numFmtId="10" fontId="41" fillId="0" borderId="13" xfId="97" applyNumberFormat="1" applyFont="1" applyFill="1" applyBorder="1" applyAlignment="1">
      <alignment vertical="center"/>
    </xf>
    <xf numFmtId="10" fontId="41" fillId="0" borderId="10" xfId="97" applyNumberFormat="1" applyFont="1" applyFill="1" applyBorder="1" applyAlignment="1">
      <alignment vertical="center"/>
    </xf>
    <xf numFmtId="164" fontId="41" fillId="33" borderId="14" xfId="0" applyNumberFormat="1" applyFont="1" applyFill="1" applyBorder="1" applyAlignment="1">
      <alignment vertical="center"/>
    </xf>
    <xf numFmtId="164" fontId="41" fillId="33" borderId="13" xfId="0" applyNumberFormat="1" applyFont="1" applyFill="1" applyBorder="1" applyAlignment="1">
      <alignment vertical="center"/>
    </xf>
    <xf numFmtId="10" fontId="41" fillId="33" borderId="13" xfId="97" applyNumberFormat="1" applyFont="1" applyFill="1" applyBorder="1" applyAlignment="1">
      <alignment vertical="center"/>
    </xf>
    <xf numFmtId="10" fontId="41" fillId="33" borderId="10" xfId="97" applyNumberFormat="1" applyFont="1" applyFill="1" applyBorder="1" applyAlignment="1">
      <alignment vertical="center"/>
    </xf>
    <xf numFmtId="164" fontId="41" fillId="33" borderId="12" xfId="0" applyNumberFormat="1" applyFont="1" applyFill="1" applyBorder="1" applyAlignment="1">
      <alignment vertical="center"/>
    </xf>
    <xf numFmtId="164" fontId="41" fillId="33" borderId="24" xfId="0" applyNumberFormat="1" applyFont="1" applyFill="1" applyBorder="1" applyAlignment="1">
      <alignment vertical="center"/>
    </xf>
    <xf numFmtId="164" fontId="41" fillId="33" borderId="15" xfId="0" applyNumberFormat="1" applyFont="1" applyFill="1" applyBorder="1" applyAlignment="1">
      <alignment vertical="center"/>
    </xf>
    <xf numFmtId="10" fontId="41" fillId="33" borderId="19" xfId="97" applyNumberFormat="1" applyFont="1" applyFill="1" applyBorder="1" applyAlignment="1">
      <alignment vertical="center"/>
    </xf>
    <xf numFmtId="0" fontId="41" fillId="36" borderId="13" xfId="0" applyFont="1" applyFill="1" applyBorder="1" applyAlignment="1">
      <alignment horizontal="center" vertical="center" wrapText="1"/>
    </xf>
    <xf numFmtId="0" fontId="41" fillId="37" borderId="13" xfId="0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41" fillId="0" borderId="0" xfId="0" applyFont="1" applyFill="1" applyBorder="1" applyAlignment="1">
      <alignment horizontal="center" vertical="center" wrapText="1"/>
    </xf>
    <xf numFmtId="10" fontId="41" fillId="0" borderId="0" xfId="97" applyNumberFormat="1" applyFont="1" applyFill="1" applyBorder="1" applyAlignment="1">
      <alignment vertical="center"/>
    </xf>
    <xf numFmtId="164" fontId="4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164" fontId="19" fillId="34" borderId="13" xfId="0" applyNumberFormat="1" applyFont="1" applyFill="1" applyBorder="1" applyAlignment="1">
      <alignment vertical="center"/>
    </xf>
    <xf numFmtId="164" fontId="19" fillId="34" borderId="24" xfId="0" applyNumberFormat="1" applyFont="1" applyFill="1" applyBorder="1" applyAlignment="1">
      <alignment vertical="center"/>
    </xf>
    <xf numFmtId="164" fontId="20" fillId="33" borderId="13" xfId="0" applyNumberFormat="1" applyFont="1" applyFill="1" applyBorder="1" applyAlignment="1">
      <alignment vertical="center"/>
    </xf>
    <xf numFmtId="0" fontId="23" fillId="33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164" fontId="23" fillId="0" borderId="16" xfId="0" applyNumberFormat="1" applyFont="1" applyFill="1" applyBorder="1" applyAlignment="1">
      <alignment vertical="center"/>
    </xf>
    <xf numFmtId="164" fontId="23" fillId="0" borderId="14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23" fillId="33" borderId="16" xfId="0" applyNumberFormat="1" applyFont="1" applyFill="1" applyBorder="1" applyAlignment="1">
      <alignment vertical="center"/>
    </xf>
    <xf numFmtId="164" fontId="17" fillId="33" borderId="16" xfId="0" applyNumberFormat="1" applyFont="1" applyFill="1" applyBorder="1" applyAlignment="1">
      <alignment vertical="center"/>
    </xf>
    <xf numFmtId="164" fontId="17" fillId="33" borderId="14" xfId="0" applyNumberFormat="1" applyFont="1" applyFill="1" applyBorder="1" applyAlignment="1">
      <alignment vertical="center"/>
    </xf>
    <xf numFmtId="164" fontId="17" fillId="33" borderId="13" xfId="0" applyNumberFormat="1" applyFont="1" applyFill="1" applyBorder="1" applyAlignment="1">
      <alignment vertical="center"/>
    </xf>
    <xf numFmtId="164" fontId="23" fillId="33" borderId="10" xfId="0" applyNumberFormat="1" applyFont="1" applyFill="1" applyBorder="1" applyAlignment="1">
      <alignment vertical="center"/>
    </xf>
    <xf numFmtId="0" fontId="23" fillId="33" borderId="16" xfId="0" applyFont="1" applyFill="1" applyBorder="1" applyAlignment="1">
      <alignment horizontal="center" vertical="center"/>
    </xf>
    <xf numFmtId="164" fontId="23" fillId="33" borderId="16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167" fontId="0" fillId="0" borderId="0" xfId="0" applyNumberFormat="1"/>
    <xf numFmtId="0" fontId="22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top"/>
    </xf>
    <xf numFmtId="164" fontId="23" fillId="0" borderId="10" xfId="0" applyNumberFormat="1" applyFont="1" applyFill="1" applyBorder="1" applyAlignment="1">
      <alignment vertical="center"/>
    </xf>
    <xf numFmtId="0" fontId="0" fillId="39" borderId="0" xfId="0" applyFill="1"/>
    <xf numFmtId="3" fontId="0" fillId="0" borderId="20" xfId="0" applyNumberFormat="1" applyBorder="1" applyAlignment="1">
      <alignment horizontal="center"/>
    </xf>
    <xf numFmtId="0" fontId="17" fillId="0" borderId="20" xfId="0" applyFont="1" applyBorder="1"/>
    <xf numFmtId="0" fontId="20" fillId="0" borderId="20" xfId="0" applyFont="1" applyBorder="1" applyAlignment="1">
      <alignment horizontal="left"/>
    </xf>
    <xf numFmtId="10" fontId="17" fillId="40" borderId="20" xfId="0" applyNumberFormat="1" applyFont="1" applyFill="1" applyBorder="1"/>
    <xf numFmtId="10" fontId="17" fillId="40" borderId="20" xfId="97" applyNumberFormat="1" applyFont="1" applyFill="1" applyBorder="1"/>
    <xf numFmtId="3" fontId="17" fillId="40" borderId="20" xfId="0" applyNumberFormat="1" applyFont="1" applyFill="1" applyBorder="1"/>
    <xf numFmtId="0" fontId="20" fillId="40" borderId="20" xfId="0" applyFont="1" applyFill="1" applyBorder="1" applyAlignment="1">
      <alignment horizontal="left"/>
    </xf>
    <xf numFmtId="164" fontId="44" fillId="0" borderId="0" xfId="0" applyNumberFormat="1" applyFont="1" applyFill="1" applyBorder="1" applyAlignment="1">
      <alignment vertical="center"/>
    </xf>
    <xf numFmtId="164" fontId="41" fillId="33" borderId="16" xfId="0" applyNumberFormat="1" applyFont="1" applyFill="1" applyBorder="1" applyAlignment="1">
      <alignment vertical="center"/>
    </xf>
    <xf numFmtId="10" fontId="17" fillId="0" borderId="20" xfId="97" applyNumberFormat="1" applyFont="1" applyBorder="1"/>
    <xf numFmtId="10" fontId="17" fillId="0" borderId="20" xfId="0" applyNumberFormat="1" applyFont="1" applyBorder="1"/>
    <xf numFmtId="3" fontId="17" fillId="0" borderId="20" xfId="0" applyNumberFormat="1" applyFont="1" applyBorder="1"/>
    <xf numFmtId="164" fontId="41" fillId="33" borderId="14" xfId="0" applyNumberFormat="1" applyFont="1" applyFill="1" applyBorder="1" applyAlignment="1">
      <alignment vertical="center"/>
    </xf>
    <xf numFmtId="164" fontId="41" fillId="33" borderId="13" xfId="0" applyNumberFormat="1" applyFont="1" applyFill="1" applyBorder="1" applyAlignment="1">
      <alignment vertical="center"/>
    </xf>
    <xf numFmtId="10" fontId="41" fillId="33" borderId="13" xfId="97" applyNumberFormat="1" applyFont="1" applyFill="1" applyBorder="1" applyAlignment="1">
      <alignment vertical="center"/>
    </xf>
    <xf numFmtId="10" fontId="41" fillId="33" borderId="10" xfId="97" applyNumberFormat="1" applyFont="1" applyFill="1" applyBorder="1" applyAlignment="1">
      <alignment vertical="center"/>
    </xf>
    <xf numFmtId="10" fontId="41" fillId="0" borderId="0" xfId="97" applyNumberFormat="1" applyFont="1" applyFill="1" applyBorder="1" applyAlignment="1">
      <alignment vertical="center"/>
    </xf>
    <xf numFmtId="164" fontId="41" fillId="0" borderId="0" xfId="0" applyNumberFormat="1" applyFont="1" applyFill="1" applyBorder="1" applyAlignment="1">
      <alignment vertical="center"/>
    </xf>
    <xf numFmtId="10" fontId="19" fillId="33" borderId="13" xfId="0" applyNumberFormat="1" applyFont="1" applyFill="1" applyBorder="1" applyAlignment="1">
      <alignment vertical="center"/>
    </xf>
    <xf numFmtId="10" fontId="41" fillId="33" borderId="13" xfId="0" applyNumberFormat="1" applyFont="1" applyFill="1" applyBorder="1" applyAlignment="1">
      <alignment vertical="center"/>
    </xf>
    <xf numFmtId="3" fontId="0" fillId="0" borderId="20" xfId="0" applyNumberFormat="1" applyBorder="1"/>
    <xf numFmtId="3" fontId="0" fillId="0" borderId="0" xfId="0" applyNumberFormat="1"/>
    <xf numFmtId="164" fontId="41" fillId="33" borderId="16" xfId="0" applyNumberFormat="1" applyFont="1" applyFill="1" applyBorder="1" applyAlignment="1">
      <alignment vertical="center" wrapText="1"/>
    </xf>
    <xf numFmtId="3" fontId="15" fillId="0" borderId="0" xfId="0" applyNumberFormat="1" applyFont="1"/>
    <xf numFmtId="3" fontId="0" fillId="0" borderId="0" xfId="0" applyNumberFormat="1" applyFill="1"/>
    <xf numFmtId="0" fontId="20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0" xfId="0" applyFont="1" applyBorder="1" applyAlignment="1">
      <alignment wrapText="1"/>
    </xf>
    <xf numFmtId="0" fontId="15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168" fontId="44" fillId="0" borderId="0" xfId="0" applyNumberFormat="1" applyFont="1" applyFill="1" applyBorder="1" applyAlignment="1">
      <alignment horizontal="left" vertical="center"/>
    </xf>
  </cellXfs>
  <cellStyles count="98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sor 1 2" xfId="20"/>
    <cellStyle name="Címsor 2 2" xfId="21"/>
    <cellStyle name="Címsor 3 2" xfId="22"/>
    <cellStyle name="Címsor 4 2" xfId="23"/>
    <cellStyle name="Ellenőrzőcella 2" xfId="24"/>
    <cellStyle name="Figyelmeztetés 2" xfId="25"/>
    <cellStyle name="Hivatkozott cella 2" xfId="26"/>
    <cellStyle name="Jegyzet 2" xfId="27"/>
    <cellStyle name="Jelölőszín (1) 2" xfId="28"/>
    <cellStyle name="Jelölőszín (2) 2" xfId="29"/>
    <cellStyle name="Jelölőszín (3) 2" xfId="30"/>
    <cellStyle name="Jelölőszín (4) 2" xfId="31"/>
    <cellStyle name="Jelölőszín (5) 2" xfId="32"/>
    <cellStyle name="Jelölőszín (6) 2" xfId="33"/>
    <cellStyle name="Jó 2" xfId="34"/>
    <cellStyle name="Kimenet 2" xfId="35"/>
    <cellStyle name="Magyarázó szöveg 2" xfId="36"/>
    <cellStyle name="Normál" xfId="0" builtinId="0"/>
    <cellStyle name="Normál 10" xfId="37"/>
    <cellStyle name="Normál 11" xfId="38"/>
    <cellStyle name="Normál 11 2" xfId="39"/>
    <cellStyle name="Normál 11 3" xfId="40"/>
    <cellStyle name="Normál 12" xfId="41"/>
    <cellStyle name="Normál 12 2" xfId="42"/>
    <cellStyle name="Normál 13" xfId="43"/>
    <cellStyle name="Normál 14" xfId="44"/>
    <cellStyle name="Normál 15" xfId="45"/>
    <cellStyle name="Normál 16" xfId="46"/>
    <cellStyle name="Normál 17" xfId="47"/>
    <cellStyle name="Normál 2" xfId="48"/>
    <cellStyle name="Normál 2 10" xfId="49"/>
    <cellStyle name="Normál 2 10 2" xfId="50"/>
    <cellStyle name="Normál 2 11" xfId="51"/>
    <cellStyle name="Normál 2 11 2" xfId="52"/>
    <cellStyle name="Normál 2 11 3" xfId="53"/>
    <cellStyle name="Normal 2 2" xfId="54"/>
    <cellStyle name="Normál 2 2" xfId="55"/>
    <cellStyle name="Normál 2 2 2" xfId="56"/>
    <cellStyle name="Normál 2 2 2 2" xfId="57"/>
    <cellStyle name="Normal 2 3" xfId="58"/>
    <cellStyle name="Normál 2 3" xfId="59"/>
    <cellStyle name="Normál 2 3 2" xfId="60"/>
    <cellStyle name="Normal 2 4" xfId="61"/>
    <cellStyle name="Normál 2 4" xfId="62"/>
    <cellStyle name="Normál 2 5" xfId="63"/>
    <cellStyle name="Normál 2 5 2" xfId="64"/>
    <cellStyle name="Normál 2 6" xfId="65"/>
    <cellStyle name="Normál 2 6 2" xfId="66"/>
    <cellStyle name="Normál 2 7" xfId="67"/>
    <cellStyle name="Normál 2 7 2" xfId="68"/>
    <cellStyle name="Normál 2 8" xfId="69"/>
    <cellStyle name="Normál 2 8 2" xfId="70"/>
    <cellStyle name="Normál 2 9" xfId="71"/>
    <cellStyle name="Normál 2 9 2" xfId="72"/>
    <cellStyle name="Normál 3" xfId="73"/>
    <cellStyle name="Normal 3 2" xfId="74"/>
    <cellStyle name="Normál 3 2" xfId="75"/>
    <cellStyle name="Normál 3 3" xfId="76"/>
    <cellStyle name="Normál 3 4" xfId="77"/>
    <cellStyle name="Normál 3 5" xfId="78"/>
    <cellStyle name="Normál 3 6" xfId="79"/>
    <cellStyle name="Normál 3 7" xfId="80"/>
    <cellStyle name="Normal 4" xfId="81"/>
    <cellStyle name="Normál 4" xfId="82"/>
    <cellStyle name="Normál 4 2" xfId="83"/>
    <cellStyle name="Normál 4 3" xfId="84"/>
    <cellStyle name="Normal 5" xfId="85"/>
    <cellStyle name="Normál 5" xfId="86"/>
    <cellStyle name="Normál 6" xfId="87"/>
    <cellStyle name="Normal 6 2" xfId="88"/>
    <cellStyle name="Normal 6 3" xfId="89"/>
    <cellStyle name="Normál 7" xfId="90"/>
    <cellStyle name="Normál 8" xfId="91"/>
    <cellStyle name="Normál 9" xfId="92"/>
    <cellStyle name="Összesen 2" xfId="93"/>
    <cellStyle name="Rossz 2" xfId="94"/>
    <cellStyle name="Semleges 2" xfId="95"/>
    <cellStyle name="Számítás 2" xfId="96"/>
    <cellStyle name="Százalék" xfId="97" builtinId="5"/>
  </cellStyles>
  <dxfs count="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hu-HU" sz="1100">
                <a:latin typeface="Times New Roman" panose="02020603050405020304" pitchFamily="18" charset="0"/>
                <a:cs typeface="Times New Roman" panose="02020603050405020304" pitchFamily="18" charset="0"/>
              </a:rPr>
              <a:t>Az ujjnyomat nélküli eSZIG okmányok megoszlása az ujjnyomat hiányának okai szerint a 12 év felettieknél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875870649363146E-2"/>
          <c:y val="0.13446540880503144"/>
          <c:w val="0.66335632672248812"/>
          <c:h val="0.57140263127486424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Alapadatok!$D$23</c:f>
              <c:strCache>
                <c:ptCount val="1"/>
                <c:pt idx="0">
                  <c:v>ujjnyomatot nem igényelt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Alapadatok!$A$24:$A$35</c:f>
              <c:strCache>
                <c:ptCount val="12"/>
                <c:pt idx="0">
                  <c:v>2020. január</c:v>
                </c:pt>
                <c:pt idx="1">
                  <c:v>2020. február</c:v>
                </c:pt>
                <c:pt idx="2">
                  <c:v>2020. március</c:v>
                </c:pt>
                <c:pt idx="3">
                  <c:v>2020. április</c:v>
                </c:pt>
                <c:pt idx="4">
                  <c:v>2020. május</c:v>
                </c:pt>
                <c:pt idx="5">
                  <c:v>2020. június</c:v>
                </c:pt>
                <c:pt idx="6">
                  <c:v>2020. július</c:v>
                </c:pt>
                <c:pt idx="7">
                  <c:v>2020. augusztus</c:v>
                </c:pt>
                <c:pt idx="8">
                  <c:v>2020. szeptember</c:v>
                </c:pt>
                <c:pt idx="9">
                  <c:v>2020. október</c:v>
                </c:pt>
                <c:pt idx="10">
                  <c:v>2020. november</c:v>
                </c:pt>
                <c:pt idx="11">
                  <c:v>2020. december</c:v>
                </c:pt>
              </c:strCache>
            </c:strRef>
          </c:cat>
          <c:val>
            <c:numRef>
              <c:f>Alapadatok!$D$24:$D$35</c:f>
              <c:numCache>
                <c:formatCode>#,##0_ ;[Red]\-#,##0\ </c:formatCode>
                <c:ptCount val="12"/>
                <c:pt idx="0">
                  <c:v>37140</c:v>
                </c:pt>
                <c:pt idx="1">
                  <c:v>32036</c:v>
                </c:pt>
                <c:pt idx="2">
                  <c:v>19039</c:v>
                </c:pt>
                <c:pt idx="3">
                  <c:v>7510</c:v>
                </c:pt>
                <c:pt idx="4">
                  <c:v>26698</c:v>
                </c:pt>
                <c:pt idx="5">
                  <c:v>51735</c:v>
                </c:pt>
                <c:pt idx="6">
                  <c:v>50814</c:v>
                </c:pt>
                <c:pt idx="7">
                  <c:v>48756</c:v>
                </c:pt>
                <c:pt idx="8">
                  <c:v>43412</c:v>
                </c:pt>
                <c:pt idx="9">
                  <c:v>38274</c:v>
                </c:pt>
                <c:pt idx="10">
                  <c:v>24758</c:v>
                </c:pt>
                <c:pt idx="11">
                  <c:v>17259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7D-469F-AC5D-D11645CA316D}"/>
            </c:ext>
          </c:extLst>
        </c:ser>
        <c:ser>
          <c:idx val="0"/>
          <c:order val="1"/>
          <c:tx>
            <c:strRef>
              <c:f>Alapadatok!$E$23</c:f>
              <c:strCache>
                <c:ptCount val="1"/>
                <c:pt idx="0">
                  <c:v>ujjnyomat adására képtelen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Alapadatok!$A$24:$A$35</c:f>
              <c:strCache>
                <c:ptCount val="12"/>
                <c:pt idx="0">
                  <c:v>2020. január</c:v>
                </c:pt>
                <c:pt idx="1">
                  <c:v>2020. február</c:v>
                </c:pt>
                <c:pt idx="2">
                  <c:v>2020. március</c:v>
                </c:pt>
                <c:pt idx="3">
                  <c:v>2020. április</c:v>
                </c:pt>
                <c:pt idx="4">
                  <c:v>2020. május</c:v>
                </c:pt>
                <c:pt idx="5">
                  <c:v>2020. június</c:v>
                </c:pt>
                <c:pt idx="6">
                  <c:v>2020. július</c:v>
                </c:pt>
                <c:pt idx="7">
                  <c:v>2020. augusztus</c:v>
                </c:pt>
                <c:pt idx="8">
                  <c:v>2020. szeptember</c:v>
                </c:pt>
                <c:pt idx="9">
                  <c:v>2020. október</c:v>
                </c:pt>
                <c:pt idx="10">
                  <c:v>2020. november</c:v>
                </c:pt>
                <c:pt idx="11">
                  <c:v>2020. december</c:v>
                </c:pt>
              </c:strCache>
            </c:strRef>
          </c:cat>
          <c:val>
            <c:numRef>
              <c:f>Alapadatok!$E$24:$E$35</c:f>
              <c:numCache>
                <c:formatCode>#,##0_ ;[Red]\-#,##0\ </c:formatCode>
                <c:ptCount val="12"/>
                <c:pt idx="0">
                  <c:v>333</c:v>
                </c:pt>
                <c:pt idx="1">
                  <c:v>315</c:v>
                </c:pt>
                <c:pt idx="2">
                  <c:v>218</c:v>
                </c:pt>
                <c:pt idx="3">
                  <c:v>90</c:v>
                </c:pt>
                <c:pt idx="4">
                  <c:v>214</c:v>
                </c:pt>
                <c:pt idx="5">
                  <c:v>255</c:v>
                </c:pt>
                <c:pt idx="6">
                  <c:v>284</c:v>
                </c:pt>
                <c:pt idx="7">
                  <c:v>223</c:v>
                </c:pt>
                <c:pt idx="8">
                  <c:v>244</c:v>
                </c:pt>
                <c:pt idx="9">
                  <c:v>303</c:v>
                </c:pt>
                <c:pt idx="10">
                  <c:v>211</c:v>
                </c:pt>
                <c:pt idx="11">
                  <c:v>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7D-469F-AC5D-D11645CA316D}"/>
            </c:ext>
          </c:extLst>
        </c:ser>
        <c:ser>
          <c:idx val="1"/>
          <c:order val="2"/>
          <c:tx>
            <c:strRef>
              <c:f>Alapadatok!$F$23</c:f>
              <c:strCache>
                <c:ptCount val="1"/>
                <c:pt idx="0">
                  <c:v>ujjnyomat hiány egyéb ok miatt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1.0063447261593368E-2"/>
                  <c:y val="-1.470605945231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Alapadatok!$A$24:$A$35</c:f>
              <c:strCache>
                <c:ptCount val="12"/>
                <c:pt idx="0">
                  <c:v>2020. január</c:v>
                </c:pt>
                <c:pt idx="1">
                  <c:v>2020. február</c:v>
                </c:pt>
                <c:pt idx="2">
                  <c:v>2020. március</c:v>
                </c:pt>
                <c:pt idx="3">
                  <c:v>2020. április</c:v>
                </c:pt>
                <c:pt idx="4">
                  <c:v>2020. május</c:v>
                </c:pt>
                <c:pt idx="5">
                  <c:v>2020. június</c:v>
                </c:pt>
                <c:pt idx="6">
                  <c:v>2020. július</c:v>
                </c:pt>
                <c:pt idx="7">
                  <c:v>2020. augusztus</c:v>
                </c:pt>
                <c:pt idx="8">
                  <c:v>2020. szeptember</c:v>
                </c:pt>
                <c:pt idx="9">
                  <c:v>2020. október</c:v>
                </c:pt>
                <c:pt idx="10">
                  <c:v>2020. november</c:v>
                </c:pt>
                <c:pt idx="11">
                  <c:v>2020. december</c:v>
                </c:pt>
              </c:strCache>
            </c:strRef>
          </c:cat>
          <c:val>
            <c:numRef>
              <c:f>Alapadatok!$F$24:$F$35</c:f>
              <c:numCache>
                <c:formatCode>#,##0_ ;[Red]\-#,##0\ </c:formatCode>
                <c:ptCount val="12"/>
                <c:pt idx="0">
                  <c:v>7878</c:v>
                </c:pt>
                <c:pt idx="1">
                  <c:v>6632</c:v>
                </c:pt>
                <c:pt idx="2">
                  <c:v>3640</c:v>
                </c:pt>
                <c:pt idx="3">
                  <c:v>818</c:v>
                </c:pt>
                <c:pt idx="4">
                  <c:v>4537</c:v>
                </c:pt>
                <c:pt idx="5">
                  <c:v>8852</c:v>
                </c:pt>
                <c:pt idx="6">
                  <c:v>9108</c:v>
                </c:pt>
                <c:pt idx="7">
                  <c:v>8023</c:v>
                </c:pt>
                <c:pt idx="8">
                  <c:v>9084</c:v>
                </c:pt>
                <c:pt idx="9">
                  <c:v>8016</c:v>
                </c:pt>
                <c:pt idx="10">
                  <c:v>5373</c:v>
                </c:pt>
                <c:pt idx="11">
                  <c:v>3032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7D-469F-AC5D-D11645CA3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93820416"/>
        <c:axId val="93821952"/>
        <c:axId val="0"/>
      </c:bar3DChart>
      <c:catAx>
        <c:axId val="93820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93821952"/>
        <c:crosses val="autoZero"/>
        <c:auto val="1"/>
        <c:lblAlgn val="ctr"/>
        <c:lblOffset val="100"/>
        <c:noMultiLvlLbl val="0"/>
      </c:catAx>
      <c:valAx>
        <c:axId val="93821952"/>
        <c:scaling>
          <c:orientation val="minMax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93820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48598979830061"/>
          <c:y val="0.39555027319698244"/>
          <c:w val="0.27514010201699396"/>
          <c:h val="0.23435018735865565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Az eSZIG okmányok megoszlása a tároló elem alapján </a:t>
            </a:r>
          </a:p>
        </c:rich>
      </c:tx>
      <c:layout>
        <c:manualLayout>
          <c:xMode val="edge"/>
          <c:yMode val="edge"/>
          <c:x val="0.1644006216575343"/>
          <c:y val="3.095632407406117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Alapadatok!$C$1</c:f>
              <c:strCache>
                <c:ptCount val="1"/>
                <c:pt idx="0">
                  <c:v>chipet tartalmaz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Alapadatok!$C$2:$C$13</c:f>
              <c:numCache>
                <c:formatCode>#,##0_ ;[Red]\-#,##0\ </c:formatCode>
                <c:ptCount val="12"/>
                <c:pt idx="0">
                  <c:v>99510</c:v>
                </c:pt>
                <c:pt idx="1">
                  <c:v>85173</c:v>
                </c:pt>
                <c:pt idx="2">
                  <c:v>48889</c:v>
                </c:pt>
                <c:pt idx="3">
                  <c:v>19858</c:v>
                </c:pt>
                <c:pt idx="4">
                  <c:v>61853</c:v>
                </c:pt>
                <c:pt idx="5">
                  <c:v>127213</c:v>
                </c:pt>
                <c:pt idx="6">
                  <c:v>130609</c:v>
                </c:pt>
                <c:pt idx="7">
                  <c:v>128559</c:v>
                </c:pt>
                <c:pt idx="8">
                  <c:v>98745</c:v>
                </c:pt>
                <c:pt idx="9">
                  <c:v>86493</c:v>
                </c:pt>
                <c:pt idx="10">
                  <c:v>57007</c:v>
                </c:pt>
                <c:pt idx="11">
                  <c:v>42602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60-4C0D-A726-8380FE59D992}"/>
            </c:ext>
          </c:extLst>
        </c:ser>
        <c:ser>
          <c:idx val="2"/>
          <c:order val="1"/>
          <c:tx>
            <c:strRef>
              <c:f>Alapadatok!$E$1</c:f>
              <c:strCache>
                <c:ptCount val="1"/>
                <c:pt idx="0">
                  <c:v>chip nélküli 
(65 év felettiek)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Alapadatok!$E$2:$E$13</c:f>
              <c:numCache>
                <c:formatCode>#,##0_ ;[Red]\-#,##0\ </c:formatCode>
                <c:ptCount val="12"/>
                <c:pt idx="0">
                  <c:v>7404</c:v>
                </c:pt>
                <c:pt idx="1">
                  <c:v>6322</c:v>
                </c:pt>
                <c:pt idx="2">
                  <c:v>3534</c:v>
                </c:pt>
                <c:pt idx="3">
                  <c:v>794</c:v>
                </c:pt>
                <c:pt idx="4">
                  <c:v>4381</c:v>
                </c:pt>
                <c:pt idx="5">
                  <c:v>8558</c:v>
                </c:pt>
                <c:pt idx="6">
                  <c:v>8882</c:v>
                </c:pt>
                <c:pt idx="7">
                  <c:v>7718</c:v>
                </c:pt>
                <c:pt idx="8">
                  <c:v>8801</c:v>
                </c:pt>
                <c:pt idx="9">
                  <c:v>7797</c:v>
                </c:pt>
                <c:pt idx="10">
                  <c:v>5149</c:v>
                </c:pt>
                <c:pt idx="11">
                  <c:v>2926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60-4C0D-A726-8380FE59D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430912"/>
        <c:axId val="93432448"/>
        <c:axId val="0"/>
      </c:bar3DChart>
      <c:catAx>
        <c:axId val="93430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93432448"/>
        <c:crosses val="autoZero"/>
        <c:auto val="1"/>
        <c:lblAlgn val="ctr"/>
        <c:lblOffset val="100"/>
        <c:noMultiLvlLbl val="0"/>
      </c:catAx>
      <c:valAx>
        <c:axId val="93432448"/>
        <c:scaling>
          <c:orientation val="minMax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9343091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Az eSZIG okmányok megoszlása az</a:t>
            </a:r>
            <a:r>
              <a:rPr lang="hu-H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ujjnyomat alapján</a:t>
            </a:r>
            <a:endParaRPr lang="hu-H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Alapadatok!$H$1</c:f>
              <c:strCache>
                <c:ptCount val="1"/>
                <c:pt idx="0">
                  <c:v>ujjnyomatot tartalmaz 
a 12 év felettieknél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Alapadatok!$H$2:$H$13</c:f>
              <c:numCache>
                <c:formatCode>#,##0_ ;[Red]\-#,##0\ </c:formatCode>
                <c:ptCount val="12"/>
                <c:pt idx="0">
                  <c:v>47998</c:v>
                </c:pt>
                <c:pt idx="1">
                  <c:v>40736</c:v>
                </c:pt>
                <c:pt idx="2">
                  <c:v>22619</c:v>
                </c:pt>
                <c:pt idx="3">
                  <c:v>8476</c:v>
                </c:pt>
                <c:pt idx="4">
                  <c:v>27875</c:v>
                </c:pt>
                <c:pt idx="5">
                  <c:v>56393</c:v>
                </c:pt>
                <c:pt idx="6">
                  <c:v>56047</c:v>
                </c:pt>
                <c:pt idx="7">
                  <c:v>50569</c:v>
                </c:pt>
                <c:pt idx="8">
                  <c:v>41480</c:v>
                </c:pt>
                <c:pt idx="9">
                  <c:v>36225</c:v>
                </c:pt>
                <c:pt idx="10">
                  <c:v>25337</c:v>
                </c:pt>
                <c:pt idx="11">
                  <c:v>19183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0D-4A8C-A82D-C8E27660BD96}"/>
            </c:ext>
          </c:extLst>
        </c:ser>
        <c:ser>
          <c:idx val="4"/>
          <c:order val="1"/>
          <c:tx>
            <c:strRef>
              <c:f>Alapadatok!$J$1</c:f>
              <c:strCache>
                <c:ptCount val="1"/>
                <c:pt idx="0">
                  <c:v>ujjnyomat nélküli 
a 12 év felettieknél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Alapadatok!$J$2:$J$13</c:f>
              <c:numCache>
                <c:formatCode>#,##0_ ;[Red]\-#,##0\ </c:formatCode>
                <c:ptCount val="12"/>
                <c:pt idx="0">
                  <c:v>45351</c:v>
                </c:pt>
                <c:pt idx="1">
                  <c:v>38983</c:v>
                </c:pt>
                <c:pt idx="2">
                  <c:v>22897</c:v>
                </c:pt>
                <c:pt idx="3">
                  <c:v>8418</c:v>
                </c:pt>
                <c:pt idx="4">
                  <c:v>31449</c:v>
                </c:pt>
                <c:pt idx="5">
                  <c:v>60842</c:v>
                </c:pt>
                <c:pt idx="6">
                  <c:v>60206</c:v>
                </c:pt>
                <c:pt idx="7">
                  <c:v>57002</c:v>
                </c:pt>
                <c:pt idx="8">
                  <c:v>52740</c:v>
                </c:pt>
                <c:pt idx="9">
                  <c:v>46593</c:v>
                </c:pt>
                <c:pt idx="10">
                  <c:v>30342</c:v>
                </c:pt>
                <c:pt idx="11">
                  <c:v>20454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0D-4A8C-A82D-C8E27660B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526528"/>
        <c:axId val="97528064"/>
        <c:axId val="0"/>
      </c:bar3DChart>
      <c:catAx>
        <c:axId val="97526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97528064"/>
        <c:crosses val="autoZero"/>
        <c:auto val="1"/>
        <c:lblAlgn val="ctr"/>
        <c:lblOffset val="100"/>
        <c:noMultiLvlLbl val="0"/>
      </c:catAx>
      <c:valAx>
        <c:axId val="97528064"/>
        <c:scaling>
          <c:orientation val="minMax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975265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Az eSZIG okmányok megoszlása eSIGN igénylés alapján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5"/>
          <c:order val="0"/>
          <c:tx>
            <c:strRef>
              <c:f>Alapadatok!$M$1</c:f>
              <c:strCache>
                <c:ptCount val="1"/>
                <c:pt idx="0">
                  <c:v>eSIGN-t igényelt a 14 év felettieknél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Alapadatok!$M$2:$M$13</c:f>
              <c:numCache>
                <c:formatCode>#,##0_ ;[Red]\-#,##0\ </c:formatCode>
                <c:ptCount val="12"/>
                <c:pt idx="0">
                  <c:v>2002</c:v>
                </c:pt>
                <c:pt idx="1">
                  <c:v>1894</c:v>
                </c:pt>
                <c:pt idx="2">
                  <c:v>1183</c:v>
                </c:pt>
                <c:pt idx="3">
                  <c:v>669</c:v>
                </c:pt>
                <c:pt idx="4">
                  <c:v>1850</c:v>
                </c:pt>
                <c:pt idx="5">
                  <c:v>2370</c:v>
                </c:pt>
                <c:pt idx="6">
                  <c:v>2626</c:v>
                </c:pt>
                <c:pt idx="7">
                  <c:v>2141</c:v>
                </c:pt>
                <c:pt idx="8">
                  <c:v>1881</c:v>
                </c:pt>
                <c:pt idx="9">
                  <c:v>1633</c:v>
                </c:pt>
                <c:pt idx="10">
                  <c:v>1367</c:v>
                </c:pt>
                <c:pt idx="11">
                  <c:v>1127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3D-4783-86E6-605B2FC3E773}"/>
            </c:ext>
          </c:extLst>
        </c:ser>
        <c:ser>
          <c:idx val="6"/>
          <c:order val="1"/>
          <c:tx>
            <c:strRef>
              <c:f>Alapadatok!$O$1</c:f>
              <c:strCache>
                <c:ptCount val="1"/>
                <c:pt idx="0">
                  <c:v>eSIGN-t nem igényelt
 a 14 év felettieknél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Alapadatok!$A$2:$A$13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Alapadatok!$O$2:$O$13</c:f>
              <c:numCache>
                <c:formatCode>#,##0_ ;[Red]\-#,##0\ </c:formatCode>
                <c:ptCount val="12"/>
                <c:pt idx="0">
                  <c:v>87001</c:v>
                </c:pt>
                <c:pt idx="1">
                  <c:v>73608</c:v>
                </c:pt>
                <c:pt idx="2">
                  <c:v>42197</c:v>
                </c:pt>
                <c:pt idx="3">
                  <c:v>15904</c:v>
                </c:pt>
                <c:pt idx="4">
                  <c:v>55871</c:v>
                </c:pt>
                <c:pt idx="5">
                  <c:v>109311</c:v>
                </c:pt>
                <c:pt idx="6">
                  <c:v>107492</c:v>
                </c:pt>
                <c:pt idx="7">
                  <c:v>98542</c:v>
                </c:pt>
                <c:pt idx="8">
                  <c:v>89001</c:v>
                </c:pt>
                <c:pt idx="9">
                  <c:v>78010</c:v>
                </c:pt>
                <c:pt idx="10">
                  <c:v>52512</c:v>
                </c:pt>
                <c:pt idx="11">
                  <c:v>36934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3D-4783-86E6-605B2FC3E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563008"/>
        <c:axId val="97564544"/>
        <c:axId val="0"/>
      </c:bar3DChart>
      <c:catAx>
        <c:axId val="97563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97564544"/>
        <c:crosses val="autoZero"/>
        <c:auto val="1"/>
        <c:lblAlgn val="ctr"/>
        <c:lblOffset val="100"/>
        <c:noMultiLvlLbl val="0"/>
      </c:catAx>
      <c:valAx>
        <c:axId val="97564544"/>
        <c:scaling>
          <c:orientation val="minMax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9756300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68590475128149231"/>
          <c:y val="0.38716965999001857"/>
          <c:w val="0.29864128864123796"/>
          <c:h val="0.29891951384389015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A 2020. évben igényelt eSZIG összevetése az előző év azonos időszakában igényelt eSZIG mennyiségével</a:t>
            </a:r>
          </a:p>
        </c:rich>
      </c:tx>
      <c:layout>
        <c:manualLayout>
          <c:xMode val="edge"/>
          <c:yMode val="edge"/>
          <c:x val="0.14104140340220997"/>
          <c:y val="5.242658361843769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913485220057098E-2"/>
          <c:y val="0.19884393063583816"/>
          <c:w val="0.88487002853224461"/>
          <c:h val="0.5443253986315294"/>
        </c:manualLayout>
      </c:layout>
      <c:lineChart>
        <c:grouping val="standard"/>
        <c:varyColors val="0"/>
        <c:ser>
          <c:idx val="0"/>
          <c:order val="0"/>
          <c:tx>
            <c:v>2019. évben igényelt eSZIG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4"/>
            <c:spPr>
              <a:solidFill>
                <a:sysClr val="window" lastClr="FFFFFF"/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6468008117050891E-2"/>
                  <c:y val="9.6216531106707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A4-44E0-81F5-624E7F5DE051}"/>
                </c:ext>
              </c:extLst>
            </c:dLbl>
            <c:dLbl>
              <c:idx val="1"/>
              <c:layout>
                <c:manualLayout>
                  <c:x val="-2.6440998797147442E-2"/>
                  <c:y val="-9.7150078040757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A4-44E0-81F5-624E7F5DE051}"/>
                </c:ext>
              </c:extLst>
            </c:dLbl>
            <c:dLbl>
              <c:idx val="2"/>
              <c:layout>
                <c:manualLayout>
                  <c:x val="-2.6454878586542267E-2"/>
                  <c:y val="-0.106367272604237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A4-44E0-81F5-624E7F5DE051}"/>
                </c:ext>
              </c:extLst>
            </c:dLbl>
            <c:dLbl>
              <c:idx val="3"/>
              <c:layout>
                <c:manualLayout>
                  <c:x val="-2.6473072364532786E-2"/>
                  <c:y val="-9.0573176633964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A4-44E0-81F5-624E7F5DE051}"/>
                </c:ext>
              </c:extLst>
            </c:dLbl>
            <c:dLbl>
              <c:idx val="4"/>
              <c:layout>
                <c:manualLayout>
                  <c:x val="-2.6475885835356063E-2"/>
                  <c:y val="-8.4111607845560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A4-44E0-81F5-624E7F5DE051}"/>
                </c:ext>
              </c:extLst>
            </c:dLbl>
            <c:dLbl>
              <c:idx val="5"/>
              <c:layout>
                <c:manualLayout>
                  <c:x val="-2.8822320501968212E-2"/>
                  <c:y val="-9.7377506903039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A4-44E0-81F5-624E7F5DE051}"/>
                </c:ext>
              </c:extLst>
            </c:dLbl>
            <c:dLbl>
              <c:idx val="6"/>
              <c:layout>
                <c:manualLayout>
                  <c:x val="-2.6440998797147442E-2"/>
                  <c:y val="-8.2203912188333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440353274266477E-2"/>
                  <c:y val="8.2292036029997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A4-44E0-81F5-624E7F5DE051}"/>
                </c:ext>
              </c:extLst>
            </c:dLbl>
            <c:dLbl>
              <c:idx val="8"/>
              <c:layout>
                <c:manualLayout>
                  <c:x val="-2.8827067457354864E-2"/>
                  <c:y val="8.08810558132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A4-44E0-81F5-624E7F5DE051}"/>
                </c:ext>
              </c:extLst>
            </c:dLbl>
            <c:dLbl>
              <c:idx val="9"/>
              <c:layout>
                <c:manualLayout>
                  <c:x val="-2.8861061419200956E-2"/>
                  <c:y val="-0.108588836883842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4093813871649085E-2"/>
                  <c:y val="-9.7418697123892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A4-44E0-81F5-624E7F5DE051}"/>
                </c:ext>
              </c:extLst>
            </c:dLbl>
            <c:dLbl>
              <c:idx val="11"/>
              <c:layout>
                <c:manualLayout>
                  <c:x val="-2.8857957799063215E-2"/>
                  <c:y val="-9.7418697123892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A4-44E0-81F5-624E7F5DE051}"/>
                </c:ext>
              </c:extLst>
            </c:dLbl>
            <c:numFmt formatCode="#,##0" sourceLinked="0"/>
            <c:spPr>
              <a:solidFill>
                <a:srgbClr val="9BBB59">
                  <a:lumMod val="20000"/>
                  <a:lumOff val="80000"/>
                </a:srgbClr>
              </a:solidFill>
              <a:ln>
                <a:solidFill>
                  <a:schemeClr val="tx1"/>
                </a:solidFill>
              </a:ln>
              <a:effectLst>
                <a:outerShdw blurRad="50800" dist="88900" dir="3600000" algn="ctr" rotWithShape="0">
                  <a:schemeClr val="bg1"/>
                </a:outerShdw>
              </a:effectLst>
            </c:spPr>
            <c:txPr>
              <a:bodyPr rot="-5400000" vert="horz"/>
              <a:lstStyle/>
              <a:p>
                <a:pPr>
                  <a:defRPr sz="8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'[1]statisztikai görbék számítási h'!$B$27:$B$38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FedezetiPont!$B$4:$B$15</c:f>
              <c:numCache>
                <c:formatCode>#,##0</c:formatCode>
                <c:ptCount val="12"/>
                <c:pt idx="0">
                  <c:v>106291</c:v>
                </c:pt>
                <c:pt idx="1">
                  <c:v>95455</c:v>
                </c:pt>
                <c:pt idx="2">
                  <c:v>109793</c:v>
                </c:pt>
                <c:pt idx="3">
                  <c:v>135243</c:v>
                </c:pt>
                <c:pt idx="4">
                  <c:v>145961</c:v>
                </c:pt>
                <c:pt idx="5">
                  <c:v>137612</c:v>
                </c:pt>
                <c:pt idx="6">
                  <c:v>154182</c:v>
                </c:pt>
                <c:pt idx="7">
                  <c:v>132669</c:v>
                </c:pt>
                <c:pt idx="8">
                  <c:v>106054</c:v>
                </c:pt>
                <c:pt idx="9">
                  <c:v>108506</c:v>
                </c:pt>
                <c:pt idx="10">
                  <c:v>82081</c:v>
                </c:pt>
                <c:pt idx="11">
                  <c:v>64337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EA4-44E0-81F5-624E7F5DE051}"/>
            </c:ext>
          </c:extLst>
        </c:ser>
        <c:ser>
          <c:idx val="1"/>
          <c:order val="1"/>
          <c:tx>
            <c:v>2020. évben igényelt eSZIG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9BBB59">
                  <a:lumMod val="20000"/>
                  <a:lumOff val="80000"/>
                </a:srgbClr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2.621760921377933E-2"/>
                  <c:y val="-8.7669266063818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A4-44E0-81F5-624E7F5DE051}"/>
                </c:ext>
              </c:extLst>
            </c:dLbl>
            <c:dLbl>
              <c:idx val="1"/>
              <c:layout>
                <c:manualLayout>
                  <c:x val="-2.645506615126382E-2"/>
                  <c:y val="8.992972654106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A4-44E0-81F5-624E7F5DE051}"/>
                </c:ext>
              </c:extLst>
            </c:dLbl>
            <c:dLbl>
              <c:idx val="2"/>
              <c:layout>
                <c:manualLayout>
                  <c:x val="-2.621760921377933E-2"/>
                  <c:y val="6.886357651745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EA4-44E0-81F5-624E7F5DE051}"/>
                </c:ext>
              </c:extLst>
            </c:dLbl>
            <c:dLbl>
              <c:idx val="3"/>
              <c:layout>
                <c:manualLayout>
                  <c:x val="-2.3517948382640796E-3"/>
                  <c:y val="5.7676106403790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A4-44E0-81F5-624E7F5DE051}"/>
                </c:ext>
              </c:extLst>
            </c:dLbl>
            <c:dLbl>
              <c:idx val="4"/>
              <c:layout>
                <c:manualLayout>
                  <c:x val="-2.6230191709041735E-2"/>
                  <c:y val="8.4657633010624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EA4-44E0-81F5-624E7F5DE051}"/>
                </c:ext>
              </c:extLst>
            </c:dLbl>
            <c:dLbl>
              <c:idx val="5"/>
              <c:layout>
                <c:manualLayout>
                  <c:x val="-2.8584226613891511E-2"/>
                  <c:y val="9.8066222555505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EA4-44E0-81F5-624E7F5DE051}"/>
                </c:ext>
              </c:extLst>
            </c:dLbl>
            <c:dLbl>
              <c:idx val="6"/>
              <c:layout>
                <c:manualLayout>
                  <c:x val="-2.6198075866634737E-2"/>
                  <c:y val="8.0124973376340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EA4-44E0-81F5-624E7F5DE051}"/>
                </c:ext>
              </c:extLst>
            </c:dLbl>
            <c:dLbl>
              <c:idx val="7"/>
              <c:layout>
                <c:manualLayout>
                  <c:x val="-2.8584226613891511E-2"/>
                  <c:y val="-0.10430987638951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8597126289710523E-2"/>
                  <c:y val="-9.91620265512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EA4-44E0-81F5-624E7F5DE051}"/>
                </c:ext>
              </c:extLst>
            </c:dLbl>
            <c:dLbl>
              <c:idx val="9"/>
              <c:layout>
                <c:manualLayout>
                  <c:x val="-2.8616154644354609E-2"/>
                  <c:y val="8.2889999002903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623432357180755E-2"/>
                  <c:y val="7.543655427008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EA4-44E0-81F5-624E7F5DE051}"/>
                </c:ext>
              </c:extLst>
            </c:dLbl>
            <c:dLbl>
              <c:idx val="11"/>
              <c:layout>
                <c:manualLayout>
                  <c:x val="-2.622868921349053E-2"/>
                  <c:y val="6.839463314219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C0504D">
                  <a:lumMod val="40000"/>
                  <a:lumOff val="60000"/>
                </a:srgbClr>
              </a:solidFill>
              <a:ln>
                <a:solidFill>
                  <a:schemeClr val="tx1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  <c:txPr>
              <a:bodyPr rot="-5400000" vert="horz"/>
              <a:lstStyle/>
              <a:p>
                <a:pPr>
                  <a:defRPr sz="8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'[1]statisztikai görbék számítási h'!$B$27:$B$38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FedezetiPont!$G$4:$G$15</c:f>
              <c:numCache>
                <c:formatCode>#,##0</c:formatCode>
                <c:ptCount val="12"/>
                <c:pt idx="0">
                  <c:v>106914</c:v>
                </c:pt>
                <c:pt idx="1">
                  <c:v>91495</c:v>
                </c:pt>
                <c:pt idx="2">
                  <c:v>52423</c:v>
                </c:pt>
                <c:pt idx="3">
                  <c:v>20652</c:v>
                </c:pt>
                <c:pt idx="4">
                  <c:v>66234</c:v>
                </c:pt>
                <c:pt idx="5">
                  <c:v>135771</c:v>
                </c:pt>
                <c:pt idx="6">
                  <c:v>139491</c:v>
                </c:pt>
                <c:pt idx="7">
                  <c:v>136277</c:v>
                </c:pt>
                <c:pt idx="8">
                  <c:v>107546</c:v>
                </c:pt>
                <c:pt idx="9">
                  <c:v>94290</c:v>
                </c:pt>
                <c:pt idx="10">
                  <c:v>62156</c:v>
                </c:pt>
                <c:pt idx="11">
                  <c:v>45528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6EA4-44E0-81F5-624E7F5DE0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196480"/>
        <c:axId val="96198016"/>
      </c:lineChart>
      <c:catAx>
        <c:axId val="96196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 anchor="ctr" anchorCtr="0"/>
          <a:lstStyle/>
          <a:p>
            <a:pPr>
              <a:defRPr sz="800" b="0" baseline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96198016"/>
        <c:crosses val="autoZero"/>
        <c:auto val="1"/>
        <c:lblAlgn val="ctr"/>
        <c:lblOffset val="100"/>
        <c:noMultiLvlLbl val="0"/>
      </c:catAx>
      <c:valAx>
        <c:axId val="96198016"/>
        <c:scaling>
          <c:orientation val="minMax"/>
          <c:max val="180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96196480"/>
        <c:crosses val="autoZero"/>
        <c:crossBetween val="between"/>
      </c:valAx>
      <c:spPr>
        <a:solidFill>
          <a:sysClr val="window" lastClr="FFFFFF">
            <a:lumMod val="95000"/>
          </a:sysClr>
        </a:solidFill>
      </c:spPr>
    </c:plotArea>
    <c:legend>
      <c:legendPos val="b"/>
      <c:layout/>
      <c:overlay val="0"/>
      <c:txPr>
        <a:bodyPr/>
        <a:lstStyle/>
        <a:p>
          <a:pPr>
            <a:defRPr sz="10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chip nélküli</a:t>
            </a:r>
            <a:r>
              <a:rPr lang="hu-H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(65 év felettiek)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844470241997871"/>
          <c:y val="0.204848387092156"/>
          <c:w val="0.83722500130243782"/>
          <c:h val="0.3393727800654831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Jelentés!$E$3</c:f>
              <c:strCache>
                <c:ptCount val="1"/>
                <c:pt idx="0">
                  <c:v>chip nélküli 
(65 év felettiek)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55-40A5-807B-F237C293EACA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55-40A5-807B-F237C293EACA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F9-4644-9B92-591E55E7FFF5}"/>
                </c:ext>
              </c:extLst>
            </c:dLbl>
            <c:dLbl>
              <c:idx val="3"/>
              <c:layout>
                <c:manualLayout>
                  <c:x val="0"/>
                  <c:y val="-1.8181809505220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453030169511289E-17"/>
                  <c:y val="3.0303015842034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2.424241267362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2121206336813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3.0303015842034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1.8181809505220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Jelentés!$A$4:$A$15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Jelentés!$E$4:$E$15</c:f>
              <c:numCache>
                <c:formatCode>#,##0_ ;[Red]\-#,##0\ </c:formatCode>
                <c:ptCount val="12"/>
                <c:pt idx="0">
                  <c:v>7404</c:v>
                </c:pt>
                <c:pt idx="1">
                  <c:v>6322</c:v>
                </c:pt>
                <c:pt idx="2">
                  <c:v>3534</c:v>
                </c:pt>
                <c:pt idx="3">
                  <c:v>794</c:v>
                </c:pt>
                <c:pt idx="4">
                  <c:v>4381</c:v>
                </c:pt>
                <c:pt idx="5">
                  <c:v>8558</c:v>
                </c:pt>
                <c:pt idx="6">
                  <c:v>8882</c:v>
                </c:pt>
                <c:pt idx="7">
                  <c:v>7718</c:v>
                </c:pt>
                <c:pt idx="8">
                  <c:v>8801</c:v>
                </c:pt>
                <c:pt idx="9">
                  <c:v>7797</c:v>
                </c:pt>
                <c:pt idx="10">
                  <c:v>5149</c:v>
                </c:pt>
                <c:pt idx="11">
                  <c:v>2926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55-40A5-807B-F237C293E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61824"/>
        <c:axId val="100863360"/>
      </c:barChart>
      <c:catAx>
        <c:axId val="10086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0863360"/>
        <c:crosses val="autoZero"/>
        <c:auto val="1"/>
        <c:lblAlgn val="ctr"/>
        <c:lblOffset val="100"/>
        <c:noMultiLvlLbl val="0"/>
      </c:catAx>
      <c:valAx>
        <c:axId val="10086336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0861824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9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ujjnyomat nélküli a 12 év felettieknél</a:t>
            </a:r>
          </a:p>
        </c:rich>
      </c:tx>
      <c:layout>
        <c:manualLayout>
          <c:xMode val="edge"/>
          <c:yMode val="edge"/>
          <c:x val="0.20192165558019218"/>
          <c:y val="3.45572589291059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6668585228655"/>
          <c:y val="0.22408831980221175"/>
          <c:w val="0.83117564336108329"/>
          <c:h val="0.30592184942033346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Jelentés!$J$3</c:f>
              <c:strCache>
                <c:ptCount val="1"/>
                <c:pt idx="0">
                  <c:v>ujjnyomat nélküli 
a 12 év felettieknél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03-4833-B337-2E08780E5E6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03-4833-B337-2E08780E5E6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DC-4211-9A34-1E1D39D6BD74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5936297627913923E-17"/>
                  <c:y val="1.2759170653907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3.8277511961722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1.9138755980861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3.8277511961722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1187259525582785E-16"/>
                  <c:y val="3.8277511961722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3.1897926634768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Jelentés!$A$4:$A$15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Jelentés!$J$4:$J$15</c:f>
              <c:numCache>
                <c:formatCode>#,##0_ ;[Red]\-#,##0\ </c:formatCode>
                <c:ptCount val="12"/>
                <c:pt idx="0">
                  <c:v>45351</c:v>
                </c:pt>
                <c:pt idx="1">
                  <c:v>38983</c:v>
                </c:pt>
                <c:pt idx="2">
                  <c:v>22897</c:v>
                </c:pt>
                <c:pt idx="3">
                  <c:v>8418</c:v>
                </c:pt>
                <c:pt idx="4">
                  <c:v>31449</c:v>
                </c:pt>
                <c:pt idx="5">
                  <c:v>60842</c:v>
                </c:pt>
                <c:pt idx="6">
                  <c:v>60206</c:v>
                </c:pt>
                <c:pt idx="7">
                  <c:v>57002</c:v>
                </c:pt>
                <c:pt idx="8">
                  <c:v>52740</c:v>
                </c:pt>
                <c:pt idx="9">
                  <c:v>46593</c:v>
                </c:pt>
                <c:pt idx="10">
                  <c:v>30342</c:v>
                </c:pt>
                <c:pt idx="11">
                  <c:v>20454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03-4833-B337-2E08780E5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98688"/>
        <c:axId val="100900224"/>
      </c:barChart>
      <c:catAx>
        <c:axId val="100898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0900224"/>
        <c:crosses val="autoZero"/>
        <c:auto val="1"/>
        <c:lblAlgn val="ctr"/>
        <c:lblOffset val="100"/>
        <c:noMultiLvlLbl val="0"/>
      </c:catAx>
      <c:valAx>
        <c:axId val="100900224"/>
        <c:scaling>
          <c:orientation val="minMax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089868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32799547742216961"/>
          <c:y val="0.802890397915205"/>
          <c:w val="0.28823642837109292"/>
          <c:h val="0.1669019508497811"/>
        </c:manualLayout>
      </c:layout>
      <c:overlay val="0"/>
      <c:txPr>
        <a:bodyPr/>
        <a:lstStyle/>
        <a:p>
          <a:pPr>
            <a:defRPr sz="9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eSIGN-t nem igényelt</a:t>
            </a:r>
            <a:r>
              <a:rPr lang="hu-H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a 14 év felettieknél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462244655489421"/>
          <c:y val="0.19651162790697674"/>
          <c:w val="0.81136570359001525"/>
          <c:h val="0.3487030763596411"/>
        </c:manualLayout>
      </c:layout>
      <c:barChart>
        <c:barDir val="col"/>
        <c:grouping val="clustered"/>
        <c:varyColors val="0"/>
        <c:ser>
          <c:idx val="13"/>
          <c:order val="0"/>
          <c:tx>
            <c:strRef>
              <c:f>Jelentés!$O$3</c:f>
              <c:strCache>
                <c:ptCount val="1"/>
                <c:pt idx="0">
                  <c:v>eSIGN-t nem igényelt
 a 14 év felettieknél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6F-4A70-A5A3-6D18FD3DA185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F-4A70-A5A3-6D18FD3DA185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5F-41CA-B79F-C4D1DAFD15D4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3.4934497816593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4.0756914119359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3.4934497816593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3.4934497816593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1187259525582785E-16"/>
                  <c:y val="1.1644832605531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1187259525582785E-16"/>
                  <c:y val="1.7467248908296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Jelentés!$A$4:$A$15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Jelentés!$O$4:$O$15</c:f>
              <c:numCache>
                <c:formatCode>#,##0_ ;[Red]\-#,##0\ </c:formatCode>
                <c:ptCount val="12"/>
                <c:pt idx="0">
                  <c:v>87001</c:v>
                </c:pt>
                <c:pt idx="1">
                  <c:v>73608</c:v>
                </c:pt>
                <c:pt idx="2">
                  <c:v>42197</c:v>
                </c:pt>
                <c:pt idx="3">
                  <c:v>15904</c:v>
                </c:pt>
                <c:pt idx="4">
                  <c:v>55871</c:v>
                </c:pt>
                <c:pt idx="5">
                  <c:v>109311</c:v>
                </c:pt>
                <c:pt idx="6">
                  <c:v>107492</c:v>
                </c:pt>
                <c:pt idx="7">
                  <c:v>98542</c:v>
                </c:pt>
                <c:pt idx="8">
                  <c:v>89001</c:v>
                </c:pt>
                <c:pt idx="9">
                  <c:v>78010</c:v>
                </c:pt>
                <c:pt idx="10">
                  <c:v>52512</c:v>
                </c:pt>
                <c:pt idx="11">
                  <c:v>36934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6F-4A70-A5A3-6D18FD3DA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58592"/>
        <c:axId val="100960128"/>
      </c:barChart>
      <c:catAx>
        <c:axId val="100958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0960128"/>
        <c:crosses val="autoZero"/>
        <c:auto val="1"/>
        <c:lblAlgn val="ctr"/>
        <c:lblOffset val="100"/>
        <c:noMultiLvlLbl val="0"/>
      </c:catAx>
      <c:valAx>
        <c:axId val="100960128"/>
        <c:scaling>
          <c:orientation val="minMax"/>
          <c:min val="0"/>
        </c:scaling>
        <c:delete val="0"/>
        <c:axPos val="l"/>
        <c:majorGridlines/>
        <c:numFmt formatCode="#,##0_ ;[Red]\-#,##0\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095859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A 2015. évben kiadott SZIG és a </a:t>
            </a:r>
            <a:r>
              <a:rPr lang="hu-H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2016. évi eSZIG</a:t>
            </a:r>
            <a:r>
              <a:rPr lang="hu-HU" sz="1200">
                <a:latin typeface="Times New Roman" panose="02020603050405020304" pitchFamily="18" charset="0"/>
                <a:cs typeface="Times New Roman" panose="02020603050405020304" pitchFamily="18" charset="0"/>
              </a:rPr>
              <a:t> költségeinek alakulása</a:t>
            </a:r>
          </a:p>
        </c:rich>
      </c:tx>
      <c:layout>
        <c:manualLayout>
          <c:xMode val="edge"/>
          <c:yMode val="edge"/>
          <c:x val="0.16184442853734193"/>
          <c:y val="2.6053595152457795E-2"/>
        </c:manualLayout>
      </c:layout>
      <c:overlay val="0"/>
    </c:title>
    <c:autoTitleDeleted val="0"/>
    <c:view3D>
      <c:rotX val="10"/>
      <c:rotY val="20"/>
      <c:rAngAx val="1"/>
    </c:view3D>
    <c:floor>
      <c:thickness val="0"/>
      <c:spPr>
        <a:solidFill>
          <a:schemeClr val="bg2">
            <a:lumMod val="25000"/>
          </a:schemeClr>
        </a:solidFill>
      </c:spPr>
    </c:floor>
    <c:sideWall>
      <c:thickness val="0"/>
      <c:spPr>
        <a:solidFill>
          <a:schemeClr val="tx2">
            <a:lumMod val="75000"/>
          </a:schemeClr>
        </a:solidFill>
      </c:spPr>
    </c:sideWall>
    <c:backWall>
      <c:thickness val="0"/>
      <c:spPr>
        <a:solidFill>
          <a:sysClr val="window" lastClr="FFFFFF">
            <a:lumMod val="95000"/>
          </a:sysClr>
        </a:solidFill>
      </c:spPr>
    </c:backWall>
    <c:plotArea>
      <c:layout>
        <c:manualLayout>
          <c:layoutTarget val="inner"/>
          <c:xMode val="edge"/>
          <c:yMode val="edge"/>
          <c:x val="0.24645376848785266"/>
          <c:y val="0.10547024952015355"/>
          <c:w val="0.70247845063935255"/>
          <c:h val="0.8034886474123555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FedezetiPont!$R$1</c:f>
              <c:strCache>
                <c:ptCount val="1"/>
                <c:pt idx="0">
                  <c:v>2015. évi költség mFt-ban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5"/>
              <c:layout>
                <c:manualLayout>
                  <c:x val="1.38504155124652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6E-44AC-887F-A548988A3E79}"/>
                </c:ext>
              </c:extLst>
            </c:dLbl>
            <c:numFmt formatCode="#,##0.00" sourceLinked="0"/>
            <c:spPr>
              <a:noFill/>
              <a:ln cap="rnd">
                <a:solidFill>
                  <a:srgbClr val="7030A0"/>
                </a:solidFill>
              </a:ln>
            </c:spPr>
            <c:txPr>
              <a:bodyPr rot="0" anchor="ctr" anchorCtr="0"/>
              <a:lstStyle/>
              <a:p>
                <a:pPr>
                  <a:defRPr sz="8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FedezetiPont!$Q$4:$Q$15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FedezetiPont!$R$4:$R$15</c:f>
              <c:numCache>
                <c:formatCode>0.00</c:formatCode>
                <c:ptCount val="12"/>
                <c:pt idx="0">
                  <c:v>145.61197200000001</c:v>
                </c:pt>
                <c:pt idx="1">
                  <c:v>135.89284499999999</c:v>
                </c:pt>
                <c:pt idx="2">
                  <c:v>159.88311899999999</c:v>
                </c:pt>
                <c:pt idx="3">
                  <c:v>194.19067799999999</c:v>
                </c:pt>
                <c:pt idx="4">
                  <c:v>185.869134</c:v>
                </c:pt>
                <c:pt idx="5">
                  <c:v>227.759004</c:v>
                </c:pt>
                <c:pt idx="6">
                  <c:v>198.310068</c:v>
                </c:pt>
                <c:pt idx="7">
                  <c:v>182.70152999999999</c:v>
                </c:pt>
                <c:pt idx="8">
                  <c:v>147.193893</c:v>
                </c:pt>
                <c:pt idx="9">
                  <c:v>127.665351</c:v>
                </c:pt>
                <c:pt idx="10">
                  <c:v>117.611406</c:v>
                </c:pt>
                <c:pt idx="11">
                  <c:v>82.092483000000001</c:v>
                </c:pt>
              </c:numCache>
            </c:numRef>
          </c:val>
          <c:shape val="pyramidToMax"/>
          <c:extLst xmlns:c16r2="http://schemas.microsoft.com/office/drawing/2015/06/chart">
            <c:ext xmlns:c16="http://schemas.microsoft.com/office/drawing/2014/chart" uri="{C3380CC4-5D6E-409C-BE32-E72D297353CC}">
              <c16:uniqueId val="{00000001-776E-44AC-887F-A548988A3E79}"/>
            </c:ext>
          </c:extLst>
        </c:ser>
        <c:ser>
          <c:idx val="1"/>
          <c:order val="1"/>
          <c:tx>
            <c:strRef>
              <c:f>FedezetiPont!$S$1</c:f>
              <c:strCache>
                <c:ptCount val="1"/>
                <c:pt idx="0">
                  <c:v>2016. évi költség mFt-ban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numFmt formatCode="#,##0.00" sourceLinked="0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  <c:txPr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FedezetiPont!$Q$4:$Q$15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FedezetiPont!$S$4:$S$15</c:f>
              <c:numCache>
                <c:formatCode>0.00</c:formatCode>
                <c:ptCount val="12"/>
                <c:pt idx="0">
                  <c:v>351.18609300000003</c:v>
                </c:pt>
                <c:pt idx="1">
                  <c:v>307.12267600000001</c:v>
                </c:pt>
                <c:pt idx="2">
                  <c:v>312.18055299999997</c:v>
                </c:pt>
                <c:pt idx="3">
                  <c:v>370.13274200000001</c:v>
                </c:pt>
                <c:pt idx="4">
                  <c:v>361.22614299999998</c:v>
                </c:pt>
                <c:pt idx="5">
                  <c:v>401.628736</c:v>
                </c:pt>
                <c:pt idx="6">
                  <c:v>367.19418100000001</c:v>
                </c:pt>
                <c:pt idx="7">
                  <c:v>421.73697499999997</c:v>
                </c:pt>
                <c:pt idx="8">
                  <c:v>299.20774499999999</c:v>
                </c:pt>
                <c:pt idx="9">
                  <c:v>259.74072200000001</c:v>
                </c:pt>
                <c:pt idx="10">
                  <c:v>243.63404399999999</c:v>
                </c:pt>
                <c:pt idx="11">
                  <c:v>193.05855</c:v>
                </c:pt>
              </c:numCache>
            </c:numRef>
          </c:val>
          <c:shape val="coneToMax"/>
          <c:extLst xmlns:c16r2="http://schemas.microsoft.com/office/drawing/2015/06/chart">
            <c:ext xmlns:c16="http://schemas.microsoft.com/office/drawing/2014/chart" uri="{C3380CC4-5D6E-409C-BE32-E72D297353CC}">
              <c16:uniqueId val="{00000002-776E-44AC-887F-A548988A3E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40"/>
        <c:gapDepth val="182"/>
        <c:shape val="box"/>
        <c:axId val="100726272"/>
        <c:axId val="100727808"/>
        <c:axId val="0"/>
      </c:bar3DChart>
      <c:catAx>
        <c:axId val="1007262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hu-HU"/>
          </a:p>
        </c:txPr>
        <c:crossAx val="100727808"/>
        <c:crosses val="autoZero"/>
        <c:auto val="1"/>
        <c:lblAlgn val="ctr"/>
        <c:lblOffset val="100"/>
        <c:noMultiLvlLbl val="0"/>
      </c:catAx>
      <c:valAx>
        <c:axId val="10072780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00726272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10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18</xdr:row>
      <xdr:rowOff>19050</xdr:rowOff>
    </xdr:from>
    <xdr:to>
      <xdr:col>24</xdr:col>
      <xdr:colOff>508000</xdr:colOff>
      <xdr:row>39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148167</xdr:rowOff>
    </xdr:from>
    <xdr:to>
      <xdr:col>9</xdr:col>
      <xdr:colOff>0</xdr:colOff>
      <xdr:row>39</xdr:row>
      <xdr:rowOff>9525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158750</xdr:rowOff>
    </xdr:from>
    <xdr:to>
      <xdr:col>9</xdr:col>
      <xdr:colOff>0</xdr:colOff>
      <xdr:row>55</xdr:row>
      <xdr:rowOff>9525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166687</xdr:rowOff>
    </xdr:from>
    <xdr:to>
      <xdr:col>9</xdr:col>
      <xdr:colOff>9525</xdr:colOff>
      <xdr:row>71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45541</xdr:colOff>
      <xdr:row>2</xdr:row>
      <xdr:rowOff>9525</xdr:rowOff>
    </xdr:from>
    <xdr:to>
      <xdr:col>30</xdr:col>
      <xdr:colOff>1045666</xdr:colOff>
      <xdr:row>16</xdr:row>
      <xdr:rowOff>179917</xdr:rowOff>
    </xdr:to>
    <xdr:graphicFrame macro="">
      <xdr:nvGraphicFramePr>
        <xdr:cNvPr id="20" name="Diagram 37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229658</xdr:colOff>
      <xdr:row>24</xdr:row>
      <xdr:rowOff>147108</xdr:rowOff>
    </xdr:from>
    <xdr:to>
      <xdr:col>15</xdr:col>
      <xdr:colOff>563033</xdr:colOff>
      <xdr:row>35</xdr:row>
      <xdr:rowOff>147109</xdr:rowOff>
    </xdr:to>
    <xdr:graphicFrame macro="">
      <xdr:nvGraphicFramePr>
        <xdr:cNvPr id="25" name="Diagram 13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180975</xdr:colOff>
      <xdr:row>41</xdr:row>
      <xdr:rowOff>168274</xdr:rowOff>
    </xdr:from>
    <xdr:to>
      <xdr:col>15</xdr:col>
      <xdr:colOff>552450</xdr:colOff>
      <xdr:row>51</xdr:row>
      <xdr:rowOff>168274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180975</xdr:colOff>
      <xdr:row>57</xdr:row>
      <xdr:rowOff>152400</xdr:rowOff>
    </xdr:from>
    <xdr:to>
      <xdr:col>15</xdr:col>
      <xdr:colOff>552450</xdr:colOff>
      <xdr:row>69</xdr:row>
      <xdr:rowOff>19050</xdr:rowOff>
    </xdr:to>
    <xdr:graphicFrame macro="">
      <xdr:nvGraphicFramePr>
        <xdr:cNvPr id="27" name="Diagram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67733</xdr:colOff>
      <xdr:row>28</xdr:row>
      <xdr:rowOff>131233</xdr:rowOff>
    </xdr:from>
    <xdr:to>
      <xdr:col>4</xdr:col>
      <xdr:colOff>366183</xdr:colOff>
      <xdr:row>51</xdr:row>
      <xdr:rowOff>140758</xdr:rowOff>
    </xdr:to>
    <xdr:graphicFrame macro="">
      <xdr:nvGraphicFramePr>
        <xdr:cNvPr id="2" name="Diagram 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rroiG\AppData\Local\Microsoft\Windows\Temporary%20Internet%20Files\Content.Outlook\ONPDTBS1\e-%20szig%20statiszt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zig_napi_stat"/>
      <sheetName val="összesítő"/>
      <sheetName val="statisztikai görbék számítási h"/>
      <sheetName val="korcsoport szerinti"/>
      <sheetName val="korcsoport részletes"/>
    </sheetNames>
    <sheetDataSet>
      <sheetData sheetId="0"/>
      <sheetData sheetId="1">
        <row r="35">
          <cell r="D35">
            <v>117632</v>
          </cell>
        </row>
      </sheetData>
      <sheetData sheetId="2">
        <row r="11">
          <cell r="R11" t="str">
            <v>chip nélkül igényelt</v>
          </cell>
        </row>
        <row r="27">
          <cell r="B27" t="str">
            <v>január</v>
          </cell>
        </row>
        <row r="28">
          <cell r="B28" t="str">
            <v>február</v>
          </cell>
        </row>
        <row r="29">
          <cell r="B29" t="str">
            <v>március</v>
          </cell>
        </row>
        <row r="30">
          <cell r="B30" t="str">
            <v>április</v>
          </cell>
        </row>
        <row r="31">
          <cell r="B31" t="str">
            <v>május</v>
          </cell>
        </row>
        <row r="32">
          <cell r="B32" t="str">
            <v>június</v>
          </cell>
        </row>
        <row r="33">
          <cell r="B33" t="str">
            <v>július</v>
          </cell>
        </row>
        <row r="34">
          <cell r="B34" t="str">
            <v>augusztus</v>
          </cell>
        </row>
        <row r="35">
          <cell r="B35" t="str">
            <v>szeptember</v>
          </cell>
        </row>
        <row r="36">
          <cell r="B36" t="str">
            <v>október</v>
          </cell>
        </row>
        <row r="37">
          <cell r="B37" t="str">
            <v>november</v>
          </cell>
        </row>
        <row r="38">
          <cell r="B38" t="str">
            <v>december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zoomScale="90" zoomScaleNormal="90" workbookViewId="0"/>
  </sheetViews>
  <sheetFormatPr defaultRowHeight="12.75" x14ac:dyDescent="0.2"/>
  <cols>
    <col min="1" max="1" width="24.5703125" style="14" bestFit="1" customWidth="1"/>
    <col min="2" max="2" width="11.85546875" style="13" bestFit="1" customWidth="1"/>
    <col min="3" max="3" width="11.85546875" style="13" customWidth="1"/>
    <col min="4" max="4" width="11.5703125" style="13" customWidth="1"/>
    <col min="5" max="5" width="17.5703125" style="13" customWidth="1"/>
    <col min="6" max="6" width="18.140625" style="13" customWidth="1"/>
    <col min="7" max="7" width="21.42578125" style="13" bestFit="1" customWidth="1"/>
    <col min="8" max="8" width="19.42578125" style="13" customWidth="1"/>
    <col min="9" max="9" width="22.85546875" style="13" customWidth="1"/>
    <col min="10" max="10" width="20" style="13" customWidth="1"/>
    <col min="11" max="11" width="21.5703125" style="13" customWidth="1"/>
    <col min="12" max="12" width="21.85546875" style="13" customWidth="1"/>
    <col min="13" max="13" width="23.7109375" style="13" customWidth="1"/>
    <col min="14" max="14" width="23.42578125" style="13" customWidth="1"/>
    <col min="15" max="15" width="22.28515625" style="13" customWidth="1"/>
    <col min="16" max="16" width="20" style="13" customWidth="1"/>
    <col min="17" max="17" width="17.85546875" style="13" customWidth="1"/>
    <col min="18" max="18" width="15.28515625" style="13" bestFit="1" customWidth="1"/>
    <col min="19" max="19" width="19.7109375" style="13" customWidth="1"/>
    <col min="20" max="20" width="6.5703125" style="13" bestFit="1" customWidth="1"/>
    <col min="21" max="21" width="8.140625" style="13" bestFit="1" customWidth="1"/>
    <col min="22" max="22" width="6.5703125" style="13" bestFit="1" customWidth="1"/>
    <col min="23" max="23" width="8.140625" style="13" bestFit="1" customWidth="1"/>
    <col min="24" max="24" width="6.5703125" style="13" bestFit="1" customWidth="1"/>
    <col min="25" max="25" width="9.85546875" style="13" bestFit="1" customWidth="1"/>
    <col min="26" max="26" width="6.5703125" style="13" bestFit="1" customWidth="1"/>
    <col min="27" max="27" width="9.7109375" style="13" customWidth="1"/>
    <col min="28" max="28" width="20.7109375" style="13" bestFit="1" customWidth="1"/>
    <col min="29" max="29" width="9.28515625" style="13" customWidth="1"/>
    <col min="30" max="30" width="10.7109375" style="13" customWidth="1"/>
    <col min="31" max="31" width="9.7109375" style="13" customWidth="1"/>
    <col min="32" max="32" width="8.28515625" style="13" bestFit="1" customWidth="1"/>
    <col min="33" max="33" width="10.7109375" style="13" customWidth="1"/>
    <col min="34" max="34" width="7.42578125" style="13" customWidth="1"/>
    <col min="35" max="16384" width="9.140625" style="13"/>
  </cols>
  <sheetData>
    <row r="1" spans="1:19" s="22" customFormat="1" ht="39" customHeight="1" thickBot="1" x14ac:dyDescent="0.3">
      <c r="A1" s="20" t="s">
        <v>100</v>
      </c>
      <c r="B1" s="21" t="s">
        <v>3</v>
      </c>
      <c r="C1" s="15" t="s">
        <v>2</v>
      </c>
      <c r="D1" s="15" t="s">
        <v>55</v>
      </c>
      <c r="E1" s="15" t="s">
        <v>1</v>
      </c>
      <c r="F1" s="17" t="s">
        <v>56</v>
      </c>
      <c r="G1" s="21" t="s">
        <v>24</v>
      </c>
      <c r="H1" s="15" t="s">
        <v>10</v>
      </c>
      <c r="I1" s="15" t="s">
        <v>57</v>
      </c>
      <c r="J1" s="15" t="s">
        <v>0</v>
      </c>
      <c r="K1" s="17" t="s">
        <v>58</v>
      </c>
      <c r="L1" s="21" t="s">
        <v>25</v>
      </c>
      <c r="M1" s="15" t="s">
        <v>26</v>
      </c>
      <c r="N1" s="15" t="s">
        <v>59</v>
      </c>
      <c r="O1" s="15" t="s">
        <v>27</v>
      </c>
      <c r="P1" s="17" t="s">
        <v>60</v>
      </c>
      <c r="Q1" s="18" t="s">
        <v>6</v>
      </c>
      <c r="R1" s="24" t="s">
        <v>5</v>
      </c>
      <c r="S1" s="24" t="s">
        <v>81</v>
      </c>
    </row>
    <row r="2" spans="1:19" s="4" customFormat="1" ht="13.5" thickBot="1" x14ac:dyDescent="0.3">
      <c r="A2" s="6" t="s">
        <v>38</v>
      </c>
      <c r="B2" s="27">
        <f>+'IdomSoft alapadatok'!E3</f>
        <v>106914</v>
      </c>
      <c r="C2" s="5">
        <f>+'IdomSoft alapadatok'!E3-'IdomSoft alapadatok'!I3</f>
        <v>99510</v>
      </c>
      <c r="D2" s="64">
        <f t="shared" ref="D2:D6" si="0">IF(B2=0,0,C2/B2)</f>
        <v>0.93074807789438241</v>
      </c>
      <c r="E2" s="34">
        <f>+'IdomSoft alapadatok'!I3</f>
        <v>7404</v>
      </c>
      <c r="F2" s="65">
        <f t="shared" ref="F2:F6" si="1">IF(B2=0,0,E2/B2)</f>
        <v>6.9251922105617605E-2</v>
      </c>
      <c r="G2" s="27">
        <f>+'IdomSoft alapadatok'!E3-'IdomSoft alapadatok'!K3</f>
        <v>93349</v>
      </c>
      <c r="H2" s="5">
        <f>+'IdomSoft alapadatok'!E3-'IdomSoft alapadatok'!J3</f>
        <v>47998</v>
      </c>
      <c r="I2" s="66">
        <f t="shared" ref="I2:I6" si="2">IF(G2=0,0,H2/G2)</f>
        <v>0.51417797726810144</v>
      </c>
      <c r="J2" s="5">
        <f>+'IdomSoft alapadatok'!J3-'IdomSoft alapadatok'!K3</f>
        <v>45351</v>
      </c>
      <c r="K2" s="67">
        <f t="shared" ref="K2:K6" si="3">IF(G2=0,0,J2/G2)</f>
        <v>0.48582202273189856</v>
      </c>
      <c r="L2" s="27">
        <f>+'IdomSoft alapadatok'!E3-'IdomSoft alapadatok'!C17</f>
        <v>89003</v>
      </c>
      <c r="M2" s="34">
        <f>+'IdomSoft alapadatok'!Q3</f>
        <v>2002</v>
      </c>
      <c r="N2" s="66">
        <f t="shared" ref="N2:N6" si="4">IF(L2=0,0,M2/L2)</f>
        <v>2.2493623810433357E-2</v>
      </c>
      <c r="O2" s="5">
        <f t="shared" ref="O2:O4" si="5">+L2-M2</f>
        <v>87001</v>
      </c>
      <c r="P2" s="67">
        <f t="shared" ref="P2:P6" si="6">IF(L2=0,0,O2/L2)</f>
        <v>0.97750637618956659</v>
      </c>
      <c r="Q2" s="27">
        <f>+'IdomSoft alapadatok'!R3</f>
        <v>5032</v>
      </c>
      <c r="R2" s="28">
        <f>+'IdomSoft alapadatok'!S3</f>
        <v>6124</v>
      </c>
      <c r="S2" s="28">
        <f>+'IdomSoft alapadatok'!T3</f>
        <v>34610</v>
      </c>
    </row>
    <row r="3" spans="1:19" s="4" customFormat="1" ht="13.5" thickBot="1" x14ac:dyDescent="0.3">
      <c r="A3" s="6" t="s">
        <v>39</v>
      </c>
      <c r="B3" s="27">
        <f>+'IdomSoft alapadatok'!E4</f>
        <v>91495</v>
      </c>
      <c r="C3" s="5">
        <f>+'IdomSoft alapadatok'!E4-'IdomSoft alapadatok'!I4</f>
        <v>85173</v>
      </c>
      <c r="D3" s="64">
        <f t="shared" si="0"/>
        <v>0.93090332805071319</v>
      </c>
      <c r="E3" s="34">
        <f>+'IdomSoft alapadatok'!I4</f>
        <v>6322</v>
      </c>
      <c r="F3" s="65">
        <f t="shared" si="1"/>
        <v>6.9096671949286842E-2</v>
      </c>
      <c r="G3" s="27">
        <f>+'IdomSoft alapadatok'!E4-'IdomSoft alapadatok'!K4</f>
        <v>79719</v>
      </c>
      <c r="H3" s="5">
        <f>+'IdomSoft alapadatok'!E4-'IdomSoft alapadatok'!J4</f>
        <v>40736</v>
      </c>
      <c r="I3" s="66">
        <f t="shared" si="2"/>
        <v>0.51099486947904516</v>
      </c>
      <c r="J3" s="5">
        <f>+'IdomSoft alapadatok'!J4-'IdomSoft alapadatok'!K4</f>
        <v>38983</v>
      </c>
      <c r="K3" s="67">
        <f t="shared" si="3"/>
        <v>0.48900513052095484</v>
      </c>
      <c r="L3" s="27">
        <f>+'IdomSoft alapadatok'!E4-'IdomSoft alapadatok'!C18</f>
        <v>75502</v>
      </c>
      <c r="M3" s="34">
        <f>+'IdomSoft alapadatok'!Q4</f>
        <v>1894</v>
      </c>
      <c r="N3" s="66">
        <f t="shared" si="4"/>
        <v>2.5085428200577468E-2</v>
      </c>
      <c r="O3" s="5">
        <f t="shared" si="5"/>
        <v>73608</v>
      </c>
      <c r="P3" s="67">
        <f t="shared" si="6"/>
        <v>0.97491457179942254</v>
      </c>
      <c r="Q3" s="27">
        <f>+'IdomSoft alapadatok'!R4</f>
        <v>4808</v>
      </c>
      <c r="R3" s="28">
        <f>+'IdomSoft alapadatok'!S4</f>
        <v>5418</v>
      </c>
      <c r="S3" s="28">
        <f>+'IdomSoft alapadatok'!T4</f>
        <v>29406</v>
      </c>
    </row>
    <row r="4" spans="1:19" s="4" customFormat="1" ht="13.5" thickBot="1" x14ac:dyDescent="0.3">
      <c r="A4" s="6" t="s">
        <v>40</v>
      </c>
      <c r="B4" s="27">
        <f>+'IdomSoft alapadatok'!E5</f>
        <v>52423</v>
      </c>
      <c r="C4" s="5">
        <f>+'IdomSoft alapadatok'!E5-'IdomSoft alapadatok'!I5</f>
        <v>48889</v>
      </c>
      <c r="D4" s="64">
        <f t="shared" si="0"/>
        <v>0.93258684165347272</v>
      </c>
      <c r="E4" s="34">
        <f>+'IdomSoft alapadatok'!I5</f>
        <v>3534</v>
      </c>
      <c r="F4" s="65">
        <f t="shared" si="1"/>
        <v>6.7413158346527294E-2</v>
      </c>
      <c r="G4" s="27">
        <f>+'IdomSoft alapadatok'!E5-'IdomSoft alapadatok'!K5</f>
        <v>45516</v>
      </c>
      <c r="H4" s="5">
        <f>+'IdomSoft alapadatok'!E5-'IdomSoft alapadatok'!J5</f>
        <v>22619</v>
      </c>
      <c r="I4" s="66">
        <f t="shared" si="2"/>
        <v>0.49694612883381667</v>
      </c>
      <c r="J4" s="5">
        <f>+'IdomSoft alapadatok'!J5-'IdomSoft alapadatok'!K5</f>
        <v>22897</v>
      </c>
      <c r="K4" s="67">
        <f t="shared" si="3"/>
        <v>0.50305387116618328</v>
      </c>
      <c r="L4" s="27">
        <f>+'IdomSoft alapadatok'!E5-'IdomSoft alapadatok'!C19</f>
        <v>43380</v>
      </c>
      <c r="M4" s="34">
        <f>+'IdomSoft alapadatok'!Q5</f>
        <v>1183</v>
      </c>
      <c r="N4" s="66">
        <f t="shared" si="4"/>
        <v>2.7270631627478101E-2</v>
      </c>
      <c r="O4" s="5">
        <f t="shared" si="5"/>
        <v>42197</v>
      </c>
      <c r="P4" s="67">
        <f t="shared" si="6"/>
        <v>0.97272936837252189</v>
      </c>
      <c r="Q4" s="27">
        <f>+'IdomSoft alapadatok'!R5</f>
        <v>2537</v>
      </c>
      <c r="R4" s="28">
        <f>+'IdomSoft alapadatok'!S5</f>
        <v>4227</v>
      </c>
      <c r="S4" s="28">
        <f>+'IdomSoft alapadatok'!T5</f>
        <v>16607</v>
      </c>
    </row>
    <row r="5" spans="1:19" s="4" customFormat="1" ht="13.5" thickBot="1" x14ac:dyDescent="0.3">
      <c r="A5" s="6" t="s">
        <v>41</v>
      </c>
      <c r="B5" s="27">
        <f>+'IdomSoft alapadatok'!E6</f>
        <v>20652</v>
      </c>
      <c r="C5" s="5">
        <f>+'IdomSoft alapadatok'!E6-'IdomSoft alapadatok'!I6</f>
        <v>19858</v>
      </c>
      <c r="D5" s="64">
        <f t="shared" si="0"/>
        <v>0.96155336044935114</v>
      </c>
      <c r="E5" s="34">
        <f>+'IdomSoft alapadatok'!I6</f>
        <v>794</v>
      </c>
      <c r="F5" s="65">
        <f t="shared" si="1"/>
        <v>3.8446639550648851E-2</v>
      </c>
      <c r="G5" s="27">
        <f>+'IdomSoft alapadatok'!E6-'IdomSoft alapadatok'!K6</f>
        <v>16894</v>
      </c>
      <c r="H5" s="5">
        <f>+'IdomSoft alapadatok'!E6-'IdomSoft alapadatok'!J6</f>
        <v>8476</v>
      </c>
      <c r="I5" s="66">
        <f t="shared" si="2"/>
        <v>0.50171658577009592</v>
      </c>
      <c r="J5" s="5">
        <f>+'IdomSoft alapadatok'!J6-'IdomSoft alapadatok'!K6</f>
        <v>8418</v>
      </c>
      <c r="K5" s="67">
        <f t="shared" si="3"/>
        <v>0.49828341422990413</v>
      </c>
      <c r="L5" s="27">
        <f>+'IdomSoft alapadatok'!E6-'IdomSoft alapadatok'!C20</f>
        <v>16573</v>
      </c>
      <c r="M5" s="34">
        <f>+'IdomSoft alapadatok'!Q6</f>
        <v>669</v>
      </c>
      <c r="N5" s="66">
        <f t="shared" si="4"/>
        <v>4.036686176310867E-2</v>
      </c>
      <c r="O5" s="5">
        <f>+L5-M5</f>
        <v>15904</v>
      </c>
      <c r="P5" s="67">
        <f t="shared" si="6"/>
        <v>0.95963313823689134</v>
      </c>
      <c r="Q5" s="27">
        <f>+'IdomSoft alapadatok'!R6</f>
        <v>352</v>
      </c>
      <c r="R5" s="28">
        <f>+'IdomSoft alapadatok'!S6</f>
        <v>318</v>
      </c>
      <c r="S5" s="28">
        <f>+'IdomSoft alapadatok'!T6</f>
        <v>7033</v>
      </c>
    </row>
    <row r="6" spans="1:19" s="4" customFormat="1" ht="13.5" thickBot="1" x14ac:dyDescent="0.3">
      <c r="A6" s="6" t="s">
        <v>42</v>
      </c>
      <c r="B6" s="27">
        <f>+'IdomSoft alapadatok'!E7</f>
        <v>66234</v>
      </c>
      <c r="C6" s="5">
        <f>+'IdomSoft alapadatok'!E7-'IdomSoft alapadatok'!I7</f>
        <v>61853</v>
      </c>
      <c r="D6" s="64">
        <f t="shared" si="0"/>
        <v>0.93385572364646552</v>
      </c>
      <c r="E6" s="34">
        <f>+'IdomSoft alapadatok'!I7</f>
        <v>4381</v>
      </c>
      <c r="F6" s="65">
        <f t="shared" si="1"/>
        <v>6.614427635353444E-2</v>
      </c>
      <c r="G6" s="27">
        <f>+'IdomSoft alapadatok'!E7-'IdomSoft alapadatok'!K7</f>
        <v>59324</v>
      </c>
      <c r="H6" s="5">
        <f>+'IdomSoft alapadatok'!E7-'IdomSoft alapadatok'!J7</f>
        <v>27875</v>
      </c>
      <c r="I6" s="66">
        <f t="shared" si="2"/>
        <v>0.46987728406715662</v>
      </c>
      <c r="J6" s="5">
        <f>+'IdomSoft alapadatok'!J7-'IdomSoft alapadatok'!K7</f>
        <v>31449</v>
      </c>
      <c r="K6" s="67">
        <f t="shared" si="3"/>
        <v>0.53012271593284332</v>
      </c>
      <c r="L6" s="27">
        <f>+'IdomSoft alapadatok'!E7-'IdomSoft alapadatok'!C21</f>
        <v>57721</v>
      </c>
      <c r="M6" s="34">
        <f>+'IdomSoft alapadatok'!Q7</f>
        <v>1850</v>
      </c>
      <c r="N6" s="66">
        <f t="shared" si="4"/>
        <v>3.2050726771885446E-2</v>
      </c>
      <c r="O6" s="5">
        <f>+L6-M6</f>
        <v>55871</v>
      </c>
      <c r="P6" s="67">
        <f t="shared" si="6"/>
        <v>0.96794927322811453</v>
      </c>
      <c r="Q6" s="27">
        <f>+'IdomSoft alapadatok'!R7</f>
        <v>897</v>
      </c>
      <c r="R6" s="28">
        <f>+'IdomSoft alapadatok'!S7</f>
        <v>795</v>
      </c>
      <c r="S6" s="28">
        <f>+'IdomSoft alapadatok'!T7</f>
        <v>21682</v>
      </c>
    </row>
    <row r="7" spans="1:19" s="4" customFormat="1" ht="13.5" thickBot="1" x14ac:dyDescent="0.3">
      <c r="A7" s="6" t="s">
        <v>43</v>
      </c>
      <c r="B7" s="27">
        <f>+'IdomSoft alapadatok'!E8</f>
        <v>135771</v>
      </c>
      <c r="C7" s="5">
        <f>+'IdomSoft alapadatok'!E8-'IdomSoft alapadatok'!I8</f>
        <v>127213</v>
      </c>
      <c r="D7" s="64">
        <f>IF(B7=0,0,C7/B7)</f>
        <v>0.9369673936260321</v>
      </c>
      <c r="E7" s="34">
        <f>+'IdomSoft alapadatok'!I8</f>
        <v>8558</v>
      </c>
      <c r="F7" s="65">
        <f>IF(B7=0,0,E7/B7)</f>
        <v>6.3032606373967931E-2</v>
      </c>
      <c r="G7" s="27">
        <f>+'IdomSoft alapadatok'!E8-'IdomSoft alapadatok'!K8</f>
        <v>117235</v>
      </c>
      <c r="H7" s="5">
        <f>+'IdomSoft alapadatok'!E8-'IdomSoft alapadatok'!J8</f>
        <v>56393</v>
      </c>
      <c r="I7" s="66">
        <f>IF(G7=0,0,H7/G7)</f>
        <v>0.48102529108201475</v>
      </c>
      <c r="J7" s="5">
        <f>+'IdomSoft alapadatok'!J8-'IdomSoft alapadatok'!K8</f>
        <v>60842</v>
      </c>
      <c r="K7" s="67">
        <f>IF(G7=0,0,J7/G7)</f>
        <v>0.51897470891798525</v>
      </c>
      <c r="L7" s="27">
        <f>+'IdomSoft alapadatok'!E8-'IdomSoft alapadatok'!C22</f>
        <v>111681</v>
      </c>
      <c r="M7" s="34">
        <f>+'IdomSoft alapadatok'!Q8</f>
        <v>2370</v>
      </c>
      <c r="N7" s="66">
        <f>IF(L7=0,0,M7/L7)</f>
        <v>2.1221156687350577E-2</v>
      </c>
      <c r="O7" s="5">
        <f t="shared" ref="O7:O13" si="7">+L7-M7</f>
        <v>109311</v>
      </c>
      <c r="P7" s="67">
        <f>IF(L7=0,0,O7/L7)</f>
        <v>0.97877884331264942</v>
      </c>
      <c r="Q7" s="27">
        <f>+'IdomSoft alapadatok'!R8</f>
        <v>3698</v>
      </c>
      <c r="R7" s="28">
        <f>+'IdomSoft alapadatok'!S8</f>
        <v>3947</v>
      </c>
      <c r="S7" s="28">
        <f>+'IdomSoft alapadatok'!T8</f>
        <v>43564</v>
      </c>
    </row>
    <row r="8" spans="1:19" s="4" customFormat="1" ht="13.5" thickBot="1" x14ac:dyDescent="0.3">
      <c r="A8" s="6" t="s">
        <v>44</v>
      </c>
      <c r="B8" s="27">
        <f>+'IdomSoft alapadatok'!E9</f>
        <v>139491</v>
      </c>
      <c r="C8" s="5">
        <f>+'IdomSoft alapadatok'!E9-'IdomSoft alapadatok'!I9</f>
        <v>130609</v>
      </c>
      <c r="D8" s="64">
        <f t="shared" ref="D8:D14" si="8">IF(B8=0,0,C8/B8)</f>
        <v>0.93632564108078653</v>
      </c>
      <c r="E8" s="34">
        <f>+'IdomSoft alapadatok'!I9</f>
        <v>8882</v>
      </c>
      <c r="F8" s="65">
        <f t="shared" ref="F8:F14" si="9">IF(B8=0,0,E8/B8)</f>
        <v>6.3674358919213428E-2</v>
      </c>
      <c r="G8" s="27">
        <f>+'IdomSoft alapadatok'!E9-'IdomSoft alapadatok'!K9</f>
        <v>116253</v>
      </c>
      <c r="H8" s="5">
        <f>+'IdomSoft alapadatok'!E9-'IdomSoft alapadatok'!J9</f>
        <v>56047</v>
      </c>
      <c r="I8" s="66">
        <f t="shared" ref="I8:I14" si="10">IF(G8=0,0,H8/G8)</f>
        <v>0.48211228957532276</v>
      </c>
      <c r="J8" s="5">
        <f>+'IdomSoft alapadatok'!J9-'IdomSoft alapadatok'!K9</f>
        <v>60206</v>
      </c>
      <c r="K8" s="67">
        <f t="shared" ref="K8:K14" si="11">IF(G8=0,0,J8/G8)</f>
        <v>0.51788771042467718</v>
      </c>
      <c r="L8" s="27">
        <f>+'IdomSoft alapadatok'!E9-'IdomSoft alapadatok'!C23</f>
        <v>110118</v>
      </c>
      <c r="M8" s="34">
        <f>+'IdomSoft alapadatok'!Q9</f>
        <v>2626</v>
      </c>
      <c r="N8" s="66">
        <f t="shared" ref="N8:N14" si="12">IF(L8=0,0,M8/L8)</f>
        <v>2.3847145789062642E-2</v>
      </c>
      <c r="O8" s="5">
        <f t="shared" si="7"/>
        <v>107492</v>
      </c>
      <c r="P8" s="67">
        <f t="shared" ref="P8:P14" si="13">IF(L8=0,0,O8/L8)</f>
        <v>0.97615285421093734</v>
      </c>
      <c r="Q8" s="27">
        <f>+'IdomSoft alapadatok'!R9</f>
        <v>4822</v>
      </c>
      <c r="R8" s="28">
        <f>+'IdomSoft alapadatok'!S9</f>
        <v>5659</v>
      </c>
      <c r="S8" s="28">
        <f>+'IdomSoft alapadatok'!T9</f>
        <v>43796</v>
      </c>
    </row>
    <row r="9" spans="1:19" s="4" customFormat="1" ht="13.5" thickBot="1" x14ac:dyDescent="0.3">
      <c r="A9" s="6" t="s">
        <v>45</v>
      </c>
      <c r="B9" s="27">
        <f>+'IdomSoft alapadatok'!E10</f>
        <v>136277</v>
      </c>
      <c r="C9" s="5">
        <f>+'IdomSoft alapadatok'!E10-'IdomSoft alapadatok'!I10</f>
        <v>128559</v>
      </c>
      <c r="D9" s="64">
        <f t="shared" si="8"/>
        <v>0.94336535145329004</v>
      </c>
      <c r="E9" s="34">
        <f>+'IdomSoft alapadatok'!I10</f>
        <v>7718</v>
      </c>
      <c r="F9" s="65">
        <f t="shared" si="9"/>
        <v>5.6634648546710006E-2</v>
      </c>
      <c r="G9" s="27">
        <f>+'IdomSoft alapadatok'!E10-'IdomSoft alapadatok'!K10</f>
        <v>107571</v>
      </c>
      <c r="H9" s="5">
        <f>+'IdomSoft alapadatok'!E10-'IdomSoft alapadatok'!J10</f>
        <v>50569</v>
      </c>
      <c r="I9" s="66">
        <f t="shared" si="10"/>
        <v>0.47009881845478801</v>
      </c>
      <c r="J9" s="5">
        <f>+'IdomSoft alapadatok'!J10-'IdomSoft alapadatok'!K10</f>
        <v>57002</v>
      </c>
      <c r="K9" s="67">
        <f t="shared" si="11"/>
        <v>0.52990118154521204</v>
      </c>
      <c r="L9" s="27">
        <f>+'IdomSoft alapadatok'!E10-'IdomSoft alapadatok'!C24</f>
        <v>100683</v>
      </c>
      <c r="M9" s="34">
        <f>+'IdomSoft alapadatok'!Q10</f>
        <v>2141</v>
      </c>
      <c r="N9" s="66">
        <f t="shared" si="12"/>
        <v>2.126476167774103E-2</v>
      </c>
      <c r="O9" s="5">
        <f t="shared" si="7"/>
        <v>98542</v>
      </c>
      <c r="P9" s="67">
        <f t="shared" si="13"/>
        <v>0.97873523832225895</v>
      </c>
      <c r="Q9" s="27">
        <f>+'IdomSoft alapadatok'!R10</f>
        <v>4293</v>
      </c>
      <c r="R9" s="28">
        <f>+'IdomSoft alapadatok'!S10</f>
        <v>4926</v>
      </c>
      <c r="S9" s="28">
        <f>+'IdomSoft alapadatok'!T10</f>
        <v>42831</v>
      </c>
    </row>
    <row r="10" spans="1:19" s="4" customFormat="1" ht="13.5" thickBot="1" x14ac:dyDescent="0.3">
      <c r="A10" s="6" t="s">
        <v>46</v>
      </c>
      <c r="B10" s="27">
        <f>+'IdomSoft alapadatok'!E11</f>
        <v>107546</v>
      </c>
      <c r="C10" s="5">
        <f>+'IdomSoft alapadatok'!E11-'IdomSoft alapadatok'!I11</f>
        <v>98745</v>
      </c>
      <c r="D10" s="64">
        <f t="shared" si="8"/>
        <v>0.91816525021851114</v>
      </c>
      <c r="E10" s="34">
        <f>+'IdomSoft alapadatok'!I11</f>
        <v>8801</v>
      </c>
      <c r="F10" s="65">
        <f t="shared" si="9"/>
        <v>8.1834749781488858E-2</v>
      </c>
      <c r="G10" s="27">
        <f>+'IdomSoft alapadatok'!E11-'IdomSoft alapadatok'!K11</f>
        <v>94220</v>
      </c>
      <c r="H10" s="5">
        <f>+'IdomSoft alapadatok'!E11-'IdomSoft alapadatok'!J11</f>
        <v>41480</v>
      </c>
      <c r="I10" s="66">
        <f t="shared" si="10"/>
        <v>0.44024623222245807</v>
      </c>
      <c r="J10" s="5">
        <f>+'IdomSoft alapadatok'!J11-'IdomSoft alapadatok'!K11</f>
        <v>52740</v>
      </c>
      <c r="K10" s="67">
        <f t="shared" si="11"/>
        <v>0.55975376777754193</v>
      </c>
      <c r="L10" s="27">
        <f>+'IdomSoft alapadatok'!E11-'IdomSoft alapadatok'!C25</f>
        <v>90882</v>
      </c>
      <c r="M10" s="34">
        <f>+'IdomSoft alapadatok'!Q11</f>
        <v>1881</v>
      </c>
      <c r="N10" s="66">
        <f t="shared" si="12"/>
        <v>2.0697167755991286E-2</v>
      </c>
      <c r="O10" s="5">
        <f t="shared" si="7"/>
        <v>89001</v>
      </c>
      <c r="P10" s="67">
        <f t="shared" si="13"/>
        <v>0.97930283224400871</v>
      </c>
      <c r="Q10" s="27">
        <f>+'IdomSoft alapadatok'!R11</f>
        <v>4066</v>
      </c>
      <c r="R10" s="28">
        <f>+'IdomSoft alapadatok'!S11</f>
        <v>4263</v>
      </c>
      <c r="S10" s="28">
        <f>+'IdomSoft alapadatok'!T11</f>
        <v>31847</v>
      </c>
    </row>
    <row r="11" spans="1:19" s="4" customFormat="1" ht="13.5" thickBot="1" x14ac:dyDescent="0.3">
      <c r="A11" s="6" t="s">
        <v>47</v>
      </c>
      <c r="B11" s="27">
        <f>+'IdomSoft alapadatok'!E12</f>
        <v>94290</v>
      </c>
      <c r="C11" s="5">
        <f>+'IdomSoft alapadatok'!E12-'IdomSoft alapadatok'!I12</f>
        <v>86493</v>
      </c>
      <c r="D11" s="64">
        <f t="shared" si="8"/>
        <v>0.91730830416799236</v>
      </c>
      <c r="E11" s="34">
        <f>+'IdomSoft alapadatok'!I12</f>
        <v>7797</v>
      </c>
      <c r="F11" s="65">
        <f t="shared" si="9"/>
        <v>8.2691695832007639E-2</v>
      </c>
      <c r="G11" s="27">
        <f>+'IdomSoft alapadatok'!E12-'IdomSoft alapadatok'!K12</f>
        <v>82818</v>
      </c>
      <c r="H11" s="5">
        <f>+'IdomSoft alapadatok'!E12-'IdomSoft alapadatok'!J12</f>
        <v>36225</v>
      </c>
      <c r="I11" s="66">
        <f t="shared" si="10"/>
        <v>0.43740491197565745</v>
      </c>
      <c r="J11" s="5">
        <f>+'IdomSoft alapadatok'!J12-'IdomSoft alapadatok'!K12</f>
        <v>46593</v>
      </c>
      <c r="K11" s="67">
        <f t="shared" si="11"/>
        <v>0.56259508802434255</v>
      </c>
      <c r="L11" s="27">
        <f>+'IdomSoft alapadatok'!E12-'IdomSoft alapadatok'!C26</f>
        <v>79643</v>
      </c>
      <c r="M11" s="34">
        <f>+'IdomSoft alapadatok'!Q12</f>
        <v>1633</v>
      </c>
      <c r="N11" s="66">
        <f t="shared" si="12"/>
        <v>2.0503999095965748E-2</v>
      </c>
      <c r="O11" s="5">
        <f t="shared" si="7"/>
        <v>78010</v>
      </c>
      <c r="P11" s="67">
        <f t="shared" si="13"/>
        <v>0.97949600090403421</v>
      </c>
      <c r="Q11" s="27">
        <f>+'IdomSoft alapadatok'!R12</f>
        <v>4030</v>
      </c>
      <c r="R11" s="28">
        <f>+'IdomSoft alapadatok'!S12</f>
        <v>3226</v>
      </c>
      <c r="S11" s="28">
        <f>+'IdomSoft alapadatok'!T12</f>
        <v>28981</v>
      </c>
    </row>
    <row r="12" spans="1:19" s="4" customFormat="1" ht="13.5" thickBot="1" x14ac:dyDescent="0.3">
      <c r="A12" s="6" t="s">
        <v>48</v>
      </c>
      <c r="B12" s="27">
        <f>+'IdomSoft alapadatok'!E13</f>
        <v>62156</v>
      </c>
      <c r="C12" s="5">
        <f>+'IdomSoft alapadatok'!E13-'IdomSoft alapadatok'!I13</f>
        <v>57007</v>
      </c>
      <c r="D12" s="64">
        <f t="shared" si="8"/>
        <v>0.91716004890919622</v>
      </c>
      <c r="E12" s="34">
        <f>+'IdomSoft alapadatok'!I13</f>
        <v>5149</v>
      </c>
      <c r="F12" s="65">
        <f t="shared" si="9"/>
        <v>8.283995109080379E-2</v>
      </c>
      <c r="G12" s="27">
        <f>+'IdomSoft alapadatok'!E13-'IdomSoft alapadatok'!K13</f>
        <v>55679</v>
      </c>
      <c r="H12" s="5">
        <f>+'IdomSoft alapadatok'!E13-'IdomSoft alapadatok'!J13</f>
        <v>25337</v>
      </c>
      <c r="I12" s="66">
        <f t="shared" si="10"/>
        <v>0.45505486808311929</v>
      </c>
      <c r="J12" s="5">
        <f>+'IdomSoft alapadatok'!J13-'IdomSoft alapadatok'!K13</f>
        <v>30342</v>
      </c>
      <c r="K12" s="67">
        <f t="shared" si="11"/>
        <v>0.54494513191688065</v>
      </c>
      <c r="L12" s="27">
        <f>+'IdomSoft alapadatok'!E13-'IdomSoft alapadatok'!C27</f>
        <v>53879</v>
      </c>
      <c r="M12" s="34">
        <f>+'IdomSoft alapadatok'!Q13</f>
        <v>1367</v>
      </c>
      <c r="N12" s="66">
        <f t="shared" si="12"/>
        <v>2.5371666140796972E-2</v>
      </c>
      <c r="O12" s="5">
        <f t="shared" si="7"/>
        <v>52512</v>
      </c>
      <c r="P12" s="67">
        <f t="shared" si="13"/>
        <v>0.974628333859203</v>
      </c>
      <c r="Q12" s="27">
        <f>+'IdomSoft alapadatok'!R13</f>
        <v>4716</v>
      </c>
      <c r="R12" s="28">
        <f>+'IdomSoft alapadatok'!S13</f>
        <v>2721</v>
      </c>
      <c r="S12" s="28">
        <f>+'IdomSoft alapadatok'!T13</f>
        <v>19511</v>
      </c>
    </row>
    <row r="13" spans="1:19" s="4" customFormat="1" ht="13.5" thickBot="1" x14ac:dyDescent="0.3">
      <c r="A13" s="6" t="s">
        <v>49</v>
      </c>
      <c r="B13" s="27">
        <f>+'IdomSoft alapadatok'!E14</f>
        <v>45528</v>
      </c>
      <c r="C13" s="5">
        <f>+'IdomSoft alapadatok'!E14-'IdomSoft alapadatok'!I14</f>
        <v>42602</v>
      </c>
      <c r="D13" s="64">
        <f t="shared" si="8"/>
        <v>0.93573185731857322</v>
      </c>
      <c r="E13" s="34">
        <f>+'IdomSoft alapadatok'!I14</f>
        <v>2926</v>
      </c>
      <c r="F13" s="65">
        <f t="shared" si="9"/>
        <v>6.4268142681426818E-2</v>
      </c>
      <c r="G13" s="27">
        <f>+'IdomSoft alapadatok'!E14-'IdomSoft alapadatok'!K14</f>
        <v>39637</v>
      </c>
      <c r="H13" s="5">
        <f>+'IdomSoft alapadatok'!E14-'IdomSoft alapadatok'!J14</f>
        <v>19183</v>
      </c>
      <c r="I13" s="66">
        <f t="shared" si="10"/>
        <v>0.48396700052980801</v>
      </c>
      <c r="J13" s="5">
        <f>+'IdomSoft alapadatok'!J14-'IdomSoft alapadatok'!K14</f>
        <v>20454</v>
      </c>
      <c r="K13" s="67">
        <f t="shared" si="11"/>
        <v>0.51603299947019199</v>
      </c>
      <c r="L13" s="27">
        <f>+'IdomSoft alapadatok'!E14-'IdomSoft alapadatok'!C28</f>
        <v>38061</v>
      </c>
      <c r="M13" s="34">
        <f>+'IdomSoft alapadatok'!Q14</f>
        <v>1127</v>
      </c>
      <c r="N13" s="66">
        <f t="shared" si="12"/>
        <v>2.9610362313128923E-2</v>
      </c>
      <c r="O13" s="5">
        <f t="shared" si="7"/>
        <v>36934</v>
      </c>
      <c r="P13" s="67">
        <f t="shared" si="13"/>
        <v>0.97038963768687103</v>
      </c>
      <c r="Q13" s="27">
        <f>+'IdomSoft alapadatok'!R14</f>
        <v>2406</v>
      </c>
      <c r="R13" s="28">
        <f>+'IdomSoft alapadatok'!S14</f>
        <v>2385</v>
      </c>
      <c r="S13" s="28">
        <f>+'IdomSoft alapadatok'!T14</f>
        <v>15025</v>
      </c>
    </row>
    <row r="14" spans="1:19" s="4" customFormat="1" ht="14.45" customHeight="1" thickBot="1" x14ac:dyDescent="0.3">
      <c r="A14" s="23" t="s">
        <v>54</v>
      </c>
      <c r="B14" s="10">
        <f>SUM(B2:B13)</f>
        <v>1058777</v>
      </c>
      <c r="C14" s="12">
        <f>SUM(C2:C13)</f>
        <v>986511</v>
      </c>
      <c r="D14" s="149">
        <f t="shared" si="8"/>
        <v>0.93174577838392791</v>
      </c>
      <c r="E14" s="35">
        <f>SUM(E2:E13)</f>
        <v>72266</v>
      </c>
      <c r="F14" s="149">
        <f t="shared" si="9"/>
        <v>6.8254221616072128E-2</v>
      </c>
      <c r="G14" s="10">
        <f>SUM(G2:G13)</f>
        <v>908215</v>
      </c>
      <c r="H14" s="12">
        <f>SUM(H2:H13)</f>
        <v>432938</v>
      </c>
      <c r="I14" s="149">
        <f t="shared" si="10"/>
        <v>0.47669109186701386</v>
      </c>
      <c r="J14" s="12">
        <f>SUM(J2:J13)</f>
        <v>475277</v>
      </c>
      <c r="K14" s="149">
        <f t="shared" si="11"/>
        <v>0.52330890813298614</v>
      </c>
      <c r="L14" s="1">
        <f>SUM(L2:L13)</f>
        <v>867126</v>
      </c>
      <c r="M14" s="35">
        <f>SUM(M2:M13)</f>
        <v>20743</v>
      </c>
      <c r="N14" s="149">
        <f t="shared" si="12"/>
        <v>2.3921552346487129E-2</v>
      </c>
      <c r="O14" s="12">
        <f>SUM(O2:O13)</f>
        <v>846383</v>
      </c>
      <c r="P14" s="63">
        <f t="shared" si="13"/>
        <v>0.97607844765351282</v>
      </c>
      <c r="Q14" s="10">
        <f>SUM(Q2:Q13)</f>
        <v>41657</v>
      </c>
      <c r="R14" s="25">
        <f>SUM(R2:R13)</f>
        <v>44009</v>
      </c>
      <c r="S14" s="25">
        <f>SUM(S2:S13)</f>
        <v>334893</v>
      </c>
    </row>
    <row r="16" spans="1:19" x14ac:dyDescent="0.2">
      <c r="A16" s="133" t="s">
        <v>82</v>
      </c>
      <c r="B16" s="142">
        <v>1309260</v>
      </c>
      <c r="C16" s="142">
        <v>1191260</v>
      </c>
      <c r="D16" s="140">
        <f t="shared" ref="D16:D20" si="14">C16/B16</f>
        <v>0.90987275254724043</v>
      </c>
      <c r="E16" s="142">
        <v>118000</v>
      </c>
      <c r="F16" s="141">
        <f t="shared" ref="F16:F20" si="15">E16/B16</f>
        <v>9.0127247452759573E-2</v>
      </c>
      <c r="G16" s="142">
        <v>1075780</v>
      </c>
      <c r="H16" s="142">
        <v>570842</v>
      </c>
      <c r="I16" s="140">
        <f t="shared" ref="I16:I20" si="16">H16/G16</f>
        <v>0.53063079811857439</v>
      </c>
      <c r="J16" s="142">
        <v>504938</v>
      </c>
      <c r="K16" s="140">
        <f t="shared" ref="K16:K20" si="17">J16/G16</f>
        <v>0.46936920188142556</v>
      </c>
      <c r="L16" s="142">
        <v>1033313</v>
      </c>
      <c r="M16" s="142">
        <v>67348</v>
      </c>
      <c r="N16" s="140">
        <f t="shared" ref="N16:N20" si="18">M16/L16</f>
        <v>6.5176766381532025E-2</v>
      </c>
      <c r="O16" s="142">
        <v>965965</v>
      </c>
      <c r="P16" s="140">
        <f t="shared" ref="P16:P20" si="19">O16/L16</f>
        <v>0.93482323361846797</v>
      </c>
      <c r="Q16" s="142">
        <v>86246</v>
      </c>
      <c r="R16" s="142">
        <v>63085</v>
      </c>
      <c r="S16" s="132">
        <v>0</v>
      </c>
    </row>
    <row r="17" spans="1:19" x14ac:dyDescent="0.2">
      <c r="A17" s="133" t="s">
        <v>83</v>
      </c>
      <c r="B17" s="142">
        <v>1373617</v>
      </c>
      <c r="C17" s="142">
        <v>1255961</v>
      </c>
      <c r="D17" s="140">
        <f t="shared" si="14"/>
        <v>0.91434584749606329</v>
      </c>
      <c r="E17" s="142">
        <v>117656</v>
      </c>
      <c r="F17" s="141">
        <f t="shared" si="15"/>
        <v>8.5654152503936681E-2</v>
      </c>
      <c r="G17" s="142">
        <v>1149364</v>
      </c>
      <c r="H17" s="142">
        <v>588531</v>
      </c>
      <c r="I17" s="140">
        <f t="shared" si="16"/>
        <v>0.51204927246720799</v>
      </c>
      <c r="J17" s="142">
        <v>560833</v>
      </c>
      <c r="K17" s="140">
        <f t="shared" si="17"/>
        <v>0.48795072753279206</v>
      </c>
      <c r="L17" s="142">
        <v>1107830</v>
      </c>
      <c r="M17" s="142">
        <v>122520</v>
      </c>
      <c r="N17" s="140">
        <f t="shared" si="18"/>
        <v>0.11059458581190255</v>
      </c>
      <c r="O17" s="142">
        <v>985310</v>
      </c>
      <c r="P17" s="140">
        <f t="shared" si="19"/>
        <v>0.88940541418809749</v>
      </c>
      <c r="Q17" s="142">
        <v>81247</v>
      </c>
      <c r="R17" s="142">
        <v>69800</v>
      </c>
      <c r="S17" s="142">
        <v>413749</v>
      </c>
    </row>
    <row r="18" spans="1:19" x14ac:dyDescent="0.2">
      <c r="A18" s="133" t="s">
        <v>88</v>
      </c>
      <c r="B18" s="142">
        <v>1300429</v>
      </c>
      <c r="C18" s="142">
        <v>1185072</v>
      </c>
      <c r="D18" s="140">
        <f t="shared" si="14"/>
        <v>0.91129311942443614</v>
      </c>
      <c r="E18" s="142">
        <v>115357</v>
      </c>
      <c r="F18" s="141">
        <f t="shared" si="15"/>
        <v>8.8706880575563904E-2</v>
      </c>
      <c r="G18" s="142">
        <v>1069445</v>
      </c>
      <c r="H18" s="142">
        <v>522686</v>
      </c>
      <c r="I18" s="140">
        <f t="shared" si="16"/>
        <v>0.48874509675579392</v>
      </c>
      <c r="J18" s="142">
        <v>546759</v>
      </c>
      <c r="K18" s="140">
        <f t="shared" si="17"/>
        <v>0.51125490324420608</v>
      </c>
      <c r="L18" s="142">
        <v>1022779</v>
      </c>
      <c r="M18" s="142">
        <v>37523</v>
      </c>
      <c r="N18" s="140">
        <f t="shared" si="18"/>
        <v>3.6687299993449218E-2</v>
      </c>
      <c r="O18" s="142">
        <v>985256</v>
      </c>
      <c r="P18" s="140">
        <f t="shared" si="19"/>
        <v>0.96331270000655078</v>
      </c>
      <c r="Q18" s="142">
        <v>73458</v>
      </c>
      <c r="R18" s="142">
        <v>70602</v>
      </c>
      <c r="S18" s="142">
        <v>411216</v>
      </c>
    </row>
    <row r="19" spans="1:19" x14ac:dyDescent="0.2">
      <c r="A19" s="133" t="s">
        <v>99</v>
      </c>
      <c r="B19" s="142">
        <v>1378184</v>
      </c>
      <c r="C19" s="142">
        <v>1262044</v>
      </c>
      <c r="D19" s="140">
        <f t="shared" si="14"/>
        <v>0.9157296848606572</v>
      </c>
      <c r="E19" s="142">
        <v>116140</v>
      </c>
      <c r="F19" s="141">
        <f t="shared" si="15"/>
        <v>8.4270315139342786E-2</v>
      </c>
      <c r="G19" s="142">
        <v>1096705</v>
      </c>
      <c r="H19" s="142">
        <v>543005</v>
      </c>
      <c r="I19" s="140">
        <f t="shared" si="16"/>
        <v>0.49512403061899052</v>
      </c>
      <c r="J19" s="142">
        <v>553700</v>
      </c>
      <c r="K19" s="140">
        <f t="shared" si="17"/>
        <v>0.50487596938100943</v>
      </c>
      <c r="L19" s="142">
        <v>1041182</v>
      </c>
      <c r="M19" s="142">
        <v>25509</v>
      </c>
      <c r="N19" s="140">
        <f t="shared" si="18"/>
        <v>2.4500039378321944E-2</v>
      </c>
      <c r="O19" s="142">
        <v>1015673</v>
      </c>
      <c r="P19" s="140">
        <v>0.9754999606216781</v>
      </c>
      <c r="Q19" s="142">
        <v>78252</v>
      </c>
      <c r="R19" s="142">
        <v>67292</v>
      </c>
      <c r="S19" s="142">
        <v>427079</v>
      </c>
    </row>
    <row r="20" spans="1:19" x14ac:dyDescent="0.2">
      <c r="A20" s="137" t="s">
        <v>84</v>
      </c>
      <c r="B20" s="136">
        <f>SUM(B16:B19,B14)</f>
        <v>6420267</v>
      </c>
      <c r="C20" s="136">
        <f>SUM(C16:C19,C14)</f>
        <v>5880848</v>
      </c>
      <c r="D20" s="135">
        <f t="shared" si="14"/>
        <v>0.91598184312272368</v>
      </c>
      <c r="E20" s="136">
        <f>SUM(E16:E19,E14)</f>
        <v>539419</v>
      </c>
      <c r="F20" s="134">
        <f t="shared" si="15"/>
        <v>8.401815687727629E-2</v>
      </c>
      <c r="G20" s="136">
        <f>SUM(G16:G19,G14)</f>
        <v>5299509</v>
      </c>
      <c r="H20" s="136">
        <f>SUM(H16:H19,H14)</f>
        <v>2658002</v>
      </c>
      <c r="I20" s="135">
        <f t="shared" si="16"/>
        <v>0.50155627625125276</v>
      </c>
      <c r="J20" s="136">
        <f>SUM(J16:J19,J14)</f>
        <v>2641507</v>
      </c>
      <c r="K20" s="135">
        <f t="shared" si="17"/>
        <v>0.49844372374874729</v>
      </c>
      <c r="L20" s="136">
        <f>SUM(L16:L19,L14)</f>
        <v>5072230</v>
      </c>
      <c r="M20" s="136">
        <f>SUM(M16:M19,M14)</f>
        <v>273643</v>
      </c>
      <c r="N20" s="135">
        <f t="shared" si="18"/>
        <v>5.3949249146824967E-2</v>
      </c>
      <c r="O20" s="136">
        <f>SUM(O16:O19,O14)</f>
        <v>4798587</v>
      </c>
      <c r="P20" s="135">
        <f t="shared" si="19"/>
        <v>0.94605075085317503</v>
      </c>
      <c r="Q20" s="136">
        <f>SUM(Q16:Q19,Q14)</f>
        <v>360860</v>
      </c>
      <c r="R20" s="136">
        <f>SUM(R16:R19,R14)</f>
        <v>314788</v>
      </c>
      <c r="S20" s="136">
        <f>SUM(S16:S19,S14)</f>
        <v>1586937</v>
      </c>
    </row>
    <row r="21" spans="1:19" ht="13.5" thickBot="1" x14ac:dyDescent="0.25"/>
    <row r="22" spans="1:19" s="16" customFormat="1" ht="27" customHeight="1" thickBot="1" x14ac:dyDescent="0.25">
      <c r="A22" s="156" t="s">
        <v>11</v>
      </c>
      <c r="B22" s="157"/>
      <c r="C22" s="157"/>
      <c r="D22" s="157"/>
      <c r="E22" s="157"/>
      <c r="F22" s="158"/>
      <c r="G22" s="106"/>
      <c r="H22" s="106"/>
      <c r="I22" s="60"/>
      <c r="J22" s="13"/>
      <c r="K22" s="13"/>
    </row>
    <row r="23" spans="1:19" ht="48.75" thickBot="1" x14ac:dyDescent="0.25">
      <c r="A23" s="104" t="s">
        <v>4</v>
      </c>
      <c r="B23" s="105" t="s">
        <v>3</v>
      </c>
      <c r="C23" s="21" t="s">
        <v>0</v>
      </c>
      <c r="D23" s="93" t="s">
        <v>9</v>
      </c>
      <c r="E23" s="93" t="s">
        <v>8</v>
      </c>
      <c r="F23" s="127" t="s">
        <v>7</v>
      </c>
      <c r="G23" s="16"/>
      <c r="H23" s="16"/>
    </row>
    <row r="24" spans="1:19" ht="13.5" thickBot="1" x14ac:dyDescent="0.25">
      <c r="A24" s="8" t="s">
        <v>102</v>
      </c>
      <c r="B24" s="8">
        <f t="shared" ref="B24:B35" si="20">B2</f>
        <v>106914</v>
      </c>
      <c r="C24" s="7">
        <f t="shared" ref="C24:C35" si="21">J2</f>
        <v>45351</v>
      </c>
      <c r="D24" s="108">
        <f>+'IdomSoft alapadatok'!L3</f>
        <v>37140</v>
      </c>
      <c r="E24" s="107">
        <f>+'IdomSoft alapadatok'!M3</f>
        <v>333</v>
      </c>
      <c r="F24" s="11">
        <f>SUM('IdomSoft alapadatok'!N3:P3)</f>
        <v>7878</v>
      </c>
    </row>
    <row r="25" spans="1:19" ht="13.5" thickBot="1" x14ac:dyDescent="0.25">
      <c r="A25" s="6" t="s">
        <v>103</v>
      </c>
      <c r="B25" s="6">
        <f t="shared" si="20"/>
        <v>91495</v>
      </c>
      <c r="C25" s="3">
        <f t="shared" si="21"/>
        <v>38983</v>
      </c>
      <c r="D25" s="108">
        <f>+'IdomSoft alapadatok'!L4</f>
        <v>32036</v>
      </c>
      <c r="E25" s="107">
        <f>+'IdomSoft alapadatok'!M4</f>
        <v>315</v>
      </c>
      <c r="F25" s="11">
        <f>SUM('IdomSoft alapadatok'!N4:P4)</f>
        <v>6632</v>
      </c>
    </row>
    <row r="26" spans="1:19" ht="13.5" thickBot="1" x14ac:dyDescent="0.25">
      <c r="A26" s="9" t="s">
        <v>104</v>
      </c>
      <c r="B26" s="8">
        <f t="shared" si="20"/>
        <v>52423</v>
      </c>
      <c r="C26" s="7">
        <f t="shared" si="21"/>
        <v>22897</v>
      </c>
      <c r="D26" s="108">
        <f>+'IdomSoft alapadatok'!L5</f>
        <v>19039</v>
      </c>
      <c r="E26" s="107">
        <f>+'IdomSoft alapadatok'!M5</f>
        <v>218</v>
      </c>
      <c r="F26" s="11">
        <f>SUM('IdomSoft alapadatok'!N5:P5)</f>
        <v>3640</v>
      </c>
    </row>
    <row r="27" spans="1:19" ht="13.5" thickBot="1" x14ac:dyDescent="0.25">
      <c r="A27" s="6" t="s">
        <v>105</v>
      </c>
      <c r="B27" s="6">
        <f t="shared" si="20"/>
        <v>20652</v>
      </c>
      <c r="C27" s="3">
        <f t="shared" si="21"/>
        <v>8418</v>
      </c>
      <c r="D27" s="108">
        <f>+'IdomSoft alapadatok'!L6</f>
        <v>7510</v>
      </c>
      <c r="E27" s="107">
        <f>+'IdomSoft alapadatok'!M6</f>
        <v>90</v>
      </c>
      <c r="F27" s="11">
        <f>SUM('IdomSoft alapadatok'!N6:P6)</f>
        <v>818</v>
      </c>
    </row>
    <row r="28" spans="1:19" ht="13.5" thickBot="1" x14ac:dyDescent="0.25">
      <c r="A28" s="9" t="s">
        <v>106</v>
      </c>
      <c r="B28" s="8">
        <f t="shared" si="20"/>
        <v>66234</v>
      </c>
      <c r="C28" s="7">
        <f t="shared" si="21"/>
        <v>31449</v>
      </c>
      <c r="D28" s="108">
        <f>+'IdomSoft alapadatok'!L7</f>
        <v>26698</v>
      </c>
      <c r="E28" s="107">
        <f>+'IdomSoft alapadatok'!M7</f>
        <v>214</v>
      </c>
      <c r="F28" s="11">
        <f>SUM('IdomSoft alapadatok'!N7:P7)</f>
        <v>4537</v>
      </c>
    </row>
    <row r="29" spans="1:19" ht="13.5" thickBot="1" x14ac:dyDescent="0.25">
      <c r="A29" s="6" t="s">
        <v>107</v>
      </c>
      <c r="B29" s="6">
        <f t="shared" si="20"/>
        <v>135771</v>
      </c>
      <c r="C29" s="3">
        <f t="shared" si="21"/>
        <v>60842</v>
      </c>
      <c r="D29" s="108">
        <f>+'IdomSoft alapadatok'!L8</f>
        <v>51735</v>
      </c>
      <c r="E29" s="107">
        <f>+'IdomSoft alapadatok'!M8</f>
        <v>255</v>
      </c>
      <c r="F29" s="11">
        <f>SUM('IdomSoft alapadatok'!N8:P8)</f>
        <v>8852</v>
      </c>
    </row>
    <row r="30" spans="1:19" s="16" customFormat="1" ht="13.5" thickBot="1" x14ac:dyDescent="0.25">
      <c r="A30" s="9" t="s">
        <v>108</v>
      </c>
      <c r="B30" s="8">
        <f t="shared" si="20"/>
        <v>139491</v>
      </c>
      <c r="C30" s="7">
        <f t="shared" si="21"/>
        <v>60206</v>
      </c>
      <c r="D30" s="108">
        <f>+'IdomSoft alapadatok'!L9</f>
        <v>50814</v>
      </c>
      <c r="E30" s="107">
        <f>+'IdomSoft alapadatok'!M9</f>
        <v>284</v>
      </c>
      <c r="F30" s="11">
        <f>SUM('IdomSoft alapadatok'!N9:P9)</f>
        <v>9108</v>
      </c>
      <c r="G30" s="13"/>
      <c r="H30" s="13"/>
      <c r="I30" s="13"/>
      <c r="J30" s="13"/>
      <c r="K30" s="13"/>
      <c r="L30" s="13"/>
      <c r="M30" s="13"/>
    </row>
    <row r="31" spans="1:19" ht="13.5" thickBot="1" x14ac:dyDescent="0.25">
      <c r="A31" s="26" t="s">
        <v>109</v>
      </c>
      <c r="B31" s="6">
        <f t="shared" si="20"/>
        <v>136277</v>
      </c>
      <c r="C31" s="3">
        <f t="shared" si="21"/>
        <v>57002</v>
      </c>
      <c r="D31" s="108">
        <f>+'IdomSoft alapadatok'!L10</f>
        <v>48756</v>
      </c>
      <c r="E31" s="107">
        <f>+'IdomSoft alapadatok'!M10</f>
        <v>223</v>
      </c>
      <c r="F31" s="11">
        <f>SUM('IdomSoft alapadatok'!N10:P10)</f>
        <v>8023</v>
      </c>
    </row>
    <row r="32" spans="1:19" ht="13.5" thickBot="1" x14ac:dyDescent="0.25">
      <c r="A32" s="29" t="s">
        <v>110</v>
      </c>
      <c r="B32" s="8">
        <f t="shared" si="20"/>
        <v>107546</v>
      </c>
      <c r="C32" s="7">
        <f t="shared" si="21"/>
        <v>52740</v>
      </c>
      <c r="D32" s="108">
        <f>+'IdomSoft alapadatok'!L11</f>
        <v>43412</v>
      </c>
      <c r="E32" s="107">
        <f>+'IdomSoft alapadatok'!M11</f>
        <v>244</v>
      </c>
      <c r="F32" s="11">
        <f>SUM('IdomSoft alapadatok'!N11:P11)</f>
        <v>9084</v>
      </c>
    </row>
    <row r="33" spans="1:6" ht="13.5" thickBot="1" x14ac:dyDescent="0.25">
      <c r="A33" s="26" t="s">
        <v>111</v>
      </c>
      <c r="B33" s="6">
        <f t="shared" si="20"/>
        <v>94290</v>
      </c>
      <c r="C33" s="3">
        <f t="shared" si="21"/>
        <v>46593</v>
      </c>
      <c r="D33" s="108">
        <f>+'IdomSoft alapadatok'!L12</f>
        <v>38274</v>
      </c>
      <c r="E33" s="107">
        <f>+'IdomSoft alapadatok'!M12</f>
        <v>303</v>
      </c>
      <c r="F33" s="11">
        <f>SUM('IdomSoft alapadatok'!N12:P12)</f>
        <v>8016</v>
      </c>
    </row>
    <row r="34" spans="1:6" ht="13.5" thickBot="1" x14ac:dyDescent="0.25">
      <c r="A34" s="29" t="s">
        <v>112</v>
      </c>
      <c r="B34" s="8">
        <f t="shared" si="20"/>
        <v>62156</v>
      </c>
      <c r="C34" s="7">
        <f t="shared" si="21"/>
        <v>30342</v>
      </c>
      <c r="D34" s="108">
        <f>+'IdomSoft alapadatok'!L13</f>
        <v>24758</v>
      </c>
      <c r="E34" s="107">
        <f>+'IdomSoft alapadatok'!M13</f>
        <v>211</v>
      </c>
      <c r="F34" s="11">
        <f>SUM('IdomSoft alapadatok'!N13:P13)</f>
        <v>5373</v>
      </c>
    </row>
    <row r="35" spans="1:6" ht="13.5" thickBot="1" x14ac:dyDescent="0.25">
      <c r="A35" s="26" t="s">
        <v>113</v>
      </c>
      <c r="B35" s="6">
        <f t="shared" si="20"/>
        <v>45528</v>
      </c>
      <c r="C35" s="3">
        <f t="shared" si="21"/>
        <v>20454</v>
      </c>
      <c r="D35" s="108">
        <f>+'IdomSoft alapadatok'!L14</f>
        <v>17259</v>
      </c>
      <c r="E35" s="107">
        <f>+'IdomSoft alapadatok'!M14</f>
        <v>163</v>
      </c>
      <c r="F35" s="11">
        <f>SUM('IdomSoft alapadatok'!N14:P14)</f>
        <v>3032</v>
      </c>
    </row>
    <row r="36" spans="1:6" ht="13.5" thickBot="1" x14ac:dyDescent="0.25">
      <c r="A36" s="23" t="s">
        <v>54</v>
      </c>
      <c r="B36" s="2">
        <f>SUM(B24:B35)</f>
        <v>1058777</v>
      </c>
      <c r="C36" s="30">
        <f>SUM(C24:C35)</f>
        <v>475277</v>
      </c>
      <c r="D36" s="109">
        <f>SUM(D24:D35)</f>
        <v>397431</v>
      </c>
      <c r="E36" s="109">
        <f>SUM(E24:E35)</f>
        <v>2853</v>
      </c>
      <c r="F36" s="31">
        <f>SUM(F24:F35)</f>
        <v>74993</v>
      </c>
    </row>
  </sheetData>
  <mergeCells count="1">
    <mergeCell ref="A22:F22"/>
  </mergeCells>
  <pageMargins left="0.23622047244094491" right="0.23622047244094491" top="0.74803149606299213" bottom="0.74803149606299213" header="0.31496062992125984" footer="0.31496062992125984"/>
  <pageSetup paperSize="8" scale="53" orientation="landscape" r:id="rId1"/>
  <headerFooter>
    <oddHeader>&amp;C&amp;"Times New Roman,Félkövér"&amp;12Havi jelentés a tároló elemet tartalmazó eSZIG statisztikai adatairól</oddHeader>
  </headerFooter>
  <ignoredErrors>
    <ignoredError sqref="F24:F34" formulaRange="1"/>
    <ignoredError sqref="D14:S14" formula="1"/>
    <ignoredError sqref="P20 N20 K20 I20 F20 D20" formula="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workbookViewId="0"/>
  </sheetViews>
  <sheetFormatPr defaultRowHeight="15" x14ac:dyDescent="0.25"/>
  <cols>
    <col min="1" max="1" width="14.85546875" bestFit="1" customWidth="1"/>
    <col min="2" max="2" width="16.85546875" bestFit="1" customWidth="1"/>
    <col min="3" max="3" width="8.85546875" bestFit="1" customWidth="1"/>
    <col min="4" max="4" width="8.28515625" customWidth="1"/>
    <col min="6" max="6" width="8.28515625" customWidth="1"/>
    <col min="9" max="9" width="8.28515625" customWidth="1"/>
    <col min="11" max="11" width="8.28515625" customWidth="1"/>
    <col min="13" max="13" width="15.7109375" bestFit="1" customWidth="1"/>
    <col min="14" max="14" width="8.28515625" customWidth="1"/>
    <col min="15" max="15" width="15.7109375" bestFit="1" customWidth="1"/>
    <col min="16" max="16" width="8.28515625" customWidth="1"/>
    <col min="17" max="17" width="11.7109375" customWidth="1"/>
  </cols>
  <sheetData>
    <row r="1" spans="1:19" ht="15" customHeight="1" x14ac:dyDescent="0.25">
      <c r="B1" s="162" t="s">
        <v>30</v>
      </c>
      <c r="C1" s="163"/>
      <c r="D1" s="163"/>
      <c r="E1" s="163"/>
      <c r="F1" s="163"/>
      <c r="G1" s="164"/>
      <c r="H1" s="165" t="s">
        <v>86</v>
      </c>
      <c r="I1" s="46"/>
      <c r="J1" s="165" t="s">
        <v>87</v>
      </c>
      <c r="K1" s="165"/>
      <c r="L1" s="166"/>
      <c r="M1" s="159" t="s">
        <v>31</v>
      </c>
      <c r="N1" s="47"/>
      <c r="O1" s="159" t="s">
        <v>32</v>
      </c>
      <c r="P1" s="47"/>
      <c r="Q1" s="159" t="s">
        <v>4</v>
      </c>
      <c r="R1" s="159" t="s">
        <v>33</v>
      </c>
      <c r="S1" s="159" t="s">
        <v>34</v>
      </c>
    </row>
    <row r="2" spans="1:19" ht="30" x14ac:dyDescent="0.25">
      <c r="B2" s="167" t="s">
        <v>89</v>
      </c>
      <c r="C2" s="162" t="s">
        <v>101</v>
      </c>
      <c r="D2" s="163"/>
      <c r="E2" s="163"/>
      <c r="F2" s="163"/>
      <c r="G2" s="164"/>
      <c r="H2" s="165"/>
      <c r="I2" s="61"/>
      <c r="J2" s="37" t="s">
        <v>35</v>
      </c>
      <c r="K2" s="37"/>
      <c r="L2" s="37" t="s">
        <v>36</v>
      </c>
      <c r="M2" s="160"/>
      <c r="N2" s="47"/>
      <c r="O2" s="160"/>
      <c r="P2" s="47"/>
      <c r="Q2" s="160"/>
      <c r="R2" s="160"/>
      <c r="S2" s="160"/>
    </row>
    <row r="3" spans="1:19" ht="30" x14ac:dyDescent="0.25">
      <c r="B3" s="167"/>
      <c r="C3" s="38" t="s">
        <v>35</v>
      </c>
      <c r="D3" s="38"/>
      <c r="E3" s="38" t="s">
        <v>36</v>
      </c>
      <c r="F3" s="38"/>
      <c r="G3" s="39" t="s">
        <v>37</v>
      </c>
      <c r="H3" s="165"/>
      <c r="I3" s="62"/>
      <c r="J3" s="40"/>
      <c r="K3" s="40"/>
      <c r="L3" s="40"/>
      <c r="M3" s="161"/>
      <c r="N3" s="47"/>
      <c r="O3" s="161"/>
      <c r="P3" s="47"/>
      <c r="Q3" s="161"/>
      <c r="R3" s="161"/>
      <c r="S3" s="161"/>
    </row>
    <row r="4" spans="1:19" x14ac:dyDescent="0.25">
      <c r="A4" s="41" t="s">
        <v>38</v>
      </c>
      <c r="B4" s="131">
        <v>106291</v>
      </c>
      <c r="C4" s="131">
        <f>SUM(G4-E4)</f>
        <v>99510</v>
      </c>
      <c r="D4" s="131"/>
      <c r="E4" s="131">
        <f>Alapadatok!E2</f>
        <v>7404</v>
      </c>
      <c r="F4" s="131"/>
      <c r="G4" s="131">
        <f>+Alapadatok!B2</f>
        <v>106914</v>
      </c>
      <c r="H4" s="42">
        <v>1881</v>
      </c>
      <c r="I4" s="42"/>
      <c r="J4" s="42">
        <v>3066</v>
      </c>
      <c r="K4" s="42"/>
      <c r="L4" s="42">
        <v>1997</v>
      </c>
      <c r="M4" s="43">
        <v>145611972</v>
      </c>
      <c r="N4" s="43"/>
      <c r="O4" s="43">
        <v>351186093</v>
      </c>
      <c r="P4" s="43"/>
      <c r="Q4" s="44" t="s">
        <v>38</v>
      </c>
      <c r="R4" s="45">
        <f t="shared" ref="R4:R15" si="0">SUM(M4/1000000)</f>
        <v>145.61197200000001</v>
      </c>
      <c r="S4" s="45">
        <f>SUM(O4/1000000)</f>
        <v>351.18609300000003</v>
      </c>
    </row>
    <row r="5" spans="1:19" x14ac:dyDescent="0.25">
      <c r="A5" s="41" t="s">
        <v>39</v>
      </c>
      <c r="B5" s="131">
        <v>95455</v>
      </c>
      <c r="C5" s="131">
        <f>SUM(G5-E5)</f>
        <v>85173</v>
      </c>
      <c r="D5" s="131"/>
      <c r="E5" s="131">
        <f>Alapadatok!E3</f>
        <v>6322</v>
      </c>
      <c r="F5" s="131"/>
      <c r="G5" s="131">
        <f>+Alapadatok!B3</f>
        <v>91495</v>
      </c>
      <c r="H5" s="42">
        <v>1881</v>
      </c>
      <c r="I5" s="42"/>
      <c r="J5" s="42">
        <v>3066</v>
      </c>
      <c r="K5" s="42"/>
      <c r="L5" s="42">
        <v>1997</v>
      </c>
      <c r="M5" s="43">
        <v>135892845</v>
      </c>
      <c r="N5" s="43"/>
      <c r="O5" s="43">
        <v>307122676</v>
      </c>
      <c r="P5" s="43"/>
      <c r="Q5" s="44" t="s">
        <v>39</v>
      </c>
      <c r="R5" s="45">
        <f t="shared" si="0"/>
        <v>135.89284499999999</v>
      </c>
      <c r="S5" s="45">
        <f>SUM(O5/1000000)</f>
        <v>307.12267600000001</v>
      </c>
    </row>
    <row r="6" spans="1:19" x14ac:dyDescent="0.25">
      <c r="A6" s="41" t="s">
        <v>40</v>
      </c>
      <c r="B6" s="131">
        <v>109793</v>
      </c>
      <c r="C6" s="131">
        <f>SUM(G6-E6)</f>
        <v>48889</v>
      </c>
      <c r="D6" s="131"/>
      <c r="E6" s="131">
        <f>Alapadatok!E4</f>
        <v>3534</v>
      </c>
      <c r="F6" s="131"/>
      <c r="G6" s="131">
        <f>+Alapadatok!B4</f>
        <v>52423</v>
      </c>
      <c r="H6" s="42">
        <v>1881</v>
      </c>
      <c r="I6" s="42"/>
      <c r="J6" s="42">
        <v>3066</v>
      </c>
      <c r="K6" s="42"/>
      <c r="L6" s="42">
        <v>1997</v>
      </c>
      <c r="M6" s="43">
        <v>159883119</v>
      </c>
      <c r="N6" s="43"/>
      <c r="O6" s="43">
        <v>312180553</v>
      </c>
      <c r="P6" s="43"/>
      <c r="Q6" s="44" t="s">
        <v>40</v>
      </c>
      <c r="R6" s="45">
        <f t="shared" si="0"/>
        <v>159.88311899999999</v>
      </c>
      <c r="S6" s="45">
        <f>SUM(O6/1000000)</f>
        <v>312.18055299999997</v>
      </c>
    </row>
    <row r="7" spans="1:19" x14ac:dyDescent="0.25">
      <c r="A7" s="41" t="s">
        <v>41</v>
      </c>
      <c r="B7" s="131">
        <v>135243</v>
      </c>
      <c r="C7" s="131">
        <f>SUM(G7-E7)</f>
        <v>19858</v>
      </c>
      <c r="D7" s="131"/>
      <c r="E7" s="131">
        <f>+Alapadatok!E5</f>
        <v>794</v>
      </c>
      <c r="F7" s="131"/>
      <c r="G7" s="131">
        <f>+Alapadatok!B5</f>
        <v>20652</v>
      </c>
      <c r="H7" s="42">
        <v>1881</v>
      </c>
      <c r="I7" s="42"/>
      <c r="J7" s="42">
        <v>3066</v>
      </c>
      <c r="K7" s="42"/>
      <c r="L7" s="42">
        <v>1997</v>
      </c>
      <c r="M7" s="43">
        <v>194190678</v>
      </c>
      <c r="N7" s="43"/>
      <c r="O7" s="43">
        <v>370132742</v>
      </c>
      <c r="P7" s="43"/>
      <c r="Q7" s="44" t="s">
        <v>41</v>
      </c>
      <c r="R7" s="45">
        <f t="shared" si="0"/>
        <v>194.19067799999999</v>
      </c>
      <c r="S7" s="45">
        <f>SUM(O7/1000000)</f>
        <v>370.13274200000001</v>
      </c>
    </row>
    <row r="8" spans="1:19" x14ac:dyDescent="0.25">
      <c r="A8" s="41" t="s">
        <v>42</v>
      </c>
      <c r="B8" s="131">
        <v>145961</v>
      </c>
      <c r="C8" s="131">
        <f t="shared" ref="C8:C15" si="1">SUM(G8-E8)</f>
        <v>61853</v>
      </c>
      <c r="D8" s="131"/>
      <c r="E8" s="131">
        <f>+Alapadatok!E6</f>
        <v>4381</v>
      </c>
      <c r="F8" s="151"/>
      <c r="G8" s="131">
        <f>+Alapadatok!B6</f>
        <v>66234</v>
      </c>
      <c r="H8" s="42">
        <v>1881</v>
      </c>
      <c r="I8" s="42"/>
      <c r="J8" s="42">
        <v>3066</v>
      </c>
      <c r="K8" s="42"/>
      <c r="L8" s="42">
        <v>1997</v>
      </c>
      <c r="M8" s="43">
        <v>185869134</v>
      </c>
      <c r="N8" s="43"/>
      <c r="O8" s="43">
        <v>361226143</v>
      </c>
      <c r="P8" s="43"/>
      <c r="Q8" s="44" t="s">
        <v>42</v>
      </c>
      <c r="R8" s="45">
        <f t="shared" si="0"/>
        <v>185.869134</v>
      </c>
      <c r="S8" s="45">
        <f t="shared" ref="S8:S15" si="2">SUM(O8/1000000)</f>
        <v>361.22614299999998</v>
      </c>
    </row>
    <row r="9" spans="1:19" x14ac:dyDescent="0.25">
      <c r="A9" s="41" t="s">
        <v>43</v>
      </c>
      <c r="B9" s="131">
        <v>137612</v>
      </c>
      <c r="C9" s="131">
        <f t="shared" si="1"/>
        <v>127213</v>
      </c>
      <c r="D9" s="131"/>
      <c r="E9" s="131">
        <f>+Alapadatok!E7</f>
        <v>8558</v>
      </c>
      <c r="F9" s="151"/>
      <c r="G9" s="131">
        <f>+Alapadatok!B7</f>
        <v>135771</v>
      </c>
      <c r="H9" s="42">
        <v>1881</v>
      </c>
      <c r="I9" s="42"/>
      <c r="J9" s="42">
        <v>3066</v>
      </c>
      <c r="K9" s="42"/>
      <c r="L9" s="42">
        <v>1997</v>
      </c>
      <c r="M9" s="43">
        <v>227759004</v>
      </c>
      <c r="N9" s="43"/>
      <c r="O9" s="43">
        <v>401628736</v>
      </c>
      <c r="P9" s="43"/>
      <c r="Q9" s="44" t="s">
        <v>43</v>
      </c>
      <c r="R9" s="45">
        <f t="shared" si="0"/>
        <v>227.759004</v>
      </c>
      <c r="S9" s="45">
        <f t="shared" si="2"/>
        <v>401.628736</v>
      </c>
    </row>
    <row r="10" spans="1:19" x14ac:dyDescent="0.25">
      <c r="A10" s="41" t="s">
        <v>44</v>
      </c>
      <c r="B10" s="131">
        <v>154182</v>
      </c>
      <c r="C10" s="131">
        <f t="shared" si="1"/>
        <v>130609</v>
      </c>
      <c r="D10" s="131"/>
      <c r="E10" s="131">
        <f>+Alapadatok!E8</f>
        <v>8882</v>
      </c>
      <c r="F10" s="151"/>
      <c r="G10" s="131">
        <f>+Alapadatok!B8</f>
        <v>139491</v>
      </c>
      <c r="H10" s="42">
        <v>1881</v>
      </c>
      <c r="I10" s="42"/>
      <c r="J10" s="42">
        <v>3066</v>
      </c>
      <c r="K10" s="42"/>
      <c r="L10" s="42">
        <v>1997</v>
      </c>
      <c r="M10" s="43">
        <v>198310068</v>
      </c>
      <c r="N10" s="43"/>
      <c r="O10" s="43">
        <v>367194181</v>
      </c>
      <c r="P10" s="43"/>
      <c r="Q10" s="44" t="s">
        <v>44</v>
      </c>
      <c r="R10" s="45">
        <f t="shared" si="0"/>
        <v>198.310068</v>
      </c>
      <c r="S10" s="45">
        <f t="shared" si="2"/>
        <v>367.19418100000001</v>
      </c>
    </row>
    <row r="11" spans="1:19" x14ac:dyDescent="0.25">
      <c r="A11" s="41" t="s">
        <v>45</v>
      </c>
      <c r="B11" s="131">
        <v>132669</v>
      </c>
      <c r="C11" s="131">
        <f t="shared" si="1"/>
        <v>128559</v>
      </c>
      <c r="D11" s="131"/>
      <c r="E11" s="131">
        <f>+Alapadatok!E9</f>
        <v>7718</v>
      </c>
      <c r="F11" s="151"/>
      <c r="G11" s="131">
        <f>+Alapadatok!B9</f>
        <v>136277</v>
      </c>
      <c r="H11" s="42">
        <v>1881</v>
      </c>
      <c r="I11" s="42"/>
      <c r="J11" s="42">
        <v>3066</v>
      </c>
      <c r="K11" s="42"/>
      <c r="L11" s="42">
        <v>1997</v>
      </c>
      <c r="M11" s="43">
        <v>182701530</v>
      </c>
      <c r="N11" s="43"/>
      <c r="O11" s="43">
        <v>421736975</v>
      </c>
      <c r="P11" s="43"/>
      <c r="Q11" s="44" t="s">
        <v>45</v>
      </c>
      <c r="R11" s="45">
        <f t="shared" si="0"/>
        <v>182.70152999999999</v>
      </c>
      <c r="S11" s="45">
        <f t="shared" si="2"/>
        <v>421.73697499999997</v>
      </c>
    </row>
    <row r="12" spans="1:19" x14ac:dyDescent="0.25">
      <c r="A12" s="41" t="s">
        <v>46</v>
      </c>
      <c r="B12" s="131">
        <v>106054</v>
      </c>
      <c r="C12" s="131">
        <f t="shared" si="1"/>
        <v>98745</v>
      </c>
      <c r="D12" s="131"/>
      <c r="E12" s="131">
        <f>+Alapadatok!E10</f>
        <v>8801</v>
      </c>
      <c r="F12" s="151"/>
      <c r="G12" s="131">
        <f>+Alapadatok!B10</f>
        <v>107546</v>
      </c>
      <c r="H12" s="42">
        <v>1881</v>
      </c>
      <c r="I12" s="42"/>
      <c r="J12" s="42">
        <v>3066</v>
      </c>
      <c r="K12" s="42"/>
      <c r="L12" s="42">
        <v>1997</v>
      </c>
      <c r="M12" s="43">
        <v>147193893</v>
      </c>
      <c r="N12" s="43"/>
      <c r="O12" s="43">
        <v>299207745</v>
      </c>
      <c r="P12" s="43"/>
      <c r="Q12" s="44" t="s">
        <v>46</v>
      </c>
      <c r="R12" s="45">
        <f t="shared" si="0"/>
        <v>147.193893</v>
      </c>
      <c r="S12" s="45">
        <f t="shared" si="2"/>
        <v>299.20774499999999</v>
      </c>
    </row>
    <row r="13" spans="1:19" x14ac:dyDescent="0.25">
      <c r="A13" s="41" t="s">
        <v>47</v>
      </c>
      <c r="B13" s="131">
        <v>108506</v>
      </c>
      <c r="C13" s="131">
        <f t="shared" si="1"/>
        <v>86493</v>
      </c>
      <c r="D13" s="131"/>
      <c r="E13" s="131">
        <f>+Alapadatok!E11</f>
        <v>7797</v>
      </c>
      <c r="F13" s="151"/>
      <c r="G13" s="131">
        <f>+Alapadatok!B11</f>
        <v>94290</v>
      </c>
      <c r="H13" s="42">
        <v>1881</v>
      </c>
      <c r="I13" s="42"/>
      <c r="J13" s="42">
        <v>3066</v>
      </c>
      <c r="K13" s="42"/>
      <c r="L13" s="42">
        <v>1997</v>
      </c>
      <c r="M13" s="43">
        <v>127665351</v>
      </c>
      <c r="N13" s="43"/>
      <c r="O13" s="43">
        <v>259740722</v>
      </c>
      <c r="P13" s="43"/>
      <c r="Q13" s="44" t="s">
        <v>47</v>
      </c>
      <c r="R13" s="45">
        <f t="shared" si="0"/>
        <v>127.665351</v>
      </c>
      <c r="S13" s="45">
        <f t="shared" si="2"/>
        <v>259.74072200000001</v>
      </c>
    </row>
    <row r="14" spans="1:19" x14ac:dyDescent="0.25">
      <c r="A14" s="41" t="s">
        <v>48</v>
      </c>
      <c r="B14" s="131">
        <v>82081</v>
      </c>
      <c r="C14" s="131">
        <f t="shared" si="1"/>
        <v>57007</v>
      </c>
      <c r="D14" s="131"/>
      <c r="E14" s="131">
        <f>+Alapadatok!E12</f>
        <v>5149</v>
      </c>
      <c r="F14" s="151"/>
      <c r="G14" s="131">
        <f>+Alapadatok!B12</f>
        <v>62156</v>
      </c>
      <c r="H14" s="42">
        <v>1881</v>
      </c>
      <c r="I14" s="42"/>
      <c r="J14" s="42">
        <v>3066</v>
      </c>
      <c r="K14" s="42"/>
      <c r="L14" s="42">
        <v>1997</v>
      </c>
      <c r="M14" s="43">
        <v>117611406</v>
      </c>
      <c r="N14" s="43"/>
      <c r="O14" s="43">
        <v>243634044</v>
      </c>
      <c r="P14" s="43"/>
      <c r="Q14" s="44" t="s">
        <v>48</v>
      </c>
      <c r="R14" s="45">
        <f t="shared" si="0"/>
        <v>117.611406</v>
      </c>
      <c r="S14" s="45">
        <f t="shared" si="2"/>
        <v>243.63404399999999</v>
      </c>
    </row>
    <row r="15" spans="1:19" x14ac:dyDescent="0.25">
      <c r="A15" s="41" t="s">
        <v>49</v>
      </c>
      <c r="B15" s="131">
        <v>64337</v>
      </c>
      <c r="C15" s="131">
        <f t="shared" si="1"/>
        <v>42602</v>
      </c>
      <c r="D15" s="131"/>
      <c r="E15" s="131">
        <f>+Alapadatok!E13</f>
        <v>2926</v>
      </c>
      <c r="F15" s="151"/>
      <c r="G15" s="131">
        <f>+Alapadatok!B13</f>
        <v>45528</v>
      </c>
      <c r="H15" s="42">
        <v>1881</v>
      </c>
      <c r="I15" s="42"/>
      <c r="J15" s="42">
        <v>3066</v>
      </c>
      <c r="K15" s="42"/>
      <c r="L15" s="42">
        <v>1997</v>
      </c>
      <c r="M15" s="43">
        <v>82092483</v>
      </c>
      <c r="N15" s="43"/>
      <c r="O15" s="43">
        <v>193058550</v>
      </c>
      <c r="P15" s="43"/>
      <c r="Q15" s="44" t="s">
        <v>49</v>
      </c>
      <c r="R15" s="45">
        <f t="shared" si="0"/>
        <v>82.092483000000001</v>
      </c>
      <c r="S15" s="45">
        <f t="shared" si="2"/>
        <v>193.05855</v>
      </c>
    </row>
    <row r="16" spans="1:19" s="13" customFormat="1" ht="13.5" thickBot="1" x14ac:dyDescent="0.25">
      <c r="A16" s="14"/>
    </row>
    <row r="17" spans="1:4" s="13" customFormat="1" ht="48.75" thickBot="1" x14ac:dyDescent="0.25">
      <c r="A17" s="19" t="s">
        <v>4</v>
      </c>
      <c r="B17" s="48" t="s">
        <v>51</v>
      </c>
      <c r="C17" s="49" t="s">
        <v>50</v>
      </c>
      <c r="D17" s="58" t="s">
        <v>52</v>
      </c>
    </row>
    <row r="18" spans="1:4" s="13" customFormat="1" ht="13.5" thickBot="1" x14ac:dyDescent="0.25">
      <c r="A18" s="8" t="s">
        <v>12</v>
      </c>
      <c r="B18" s="50">
        <f>FedezetiPont!S4</f>
        <v>351.18609300000003</v>
      </c>
      <c r="C18" s="51">
        <f>B18</f>
        <v>351.18609300000003</v>
      </c>
      <c r="D18" s="51">
        <v>3435</v>
      </c>
    </row>
    <row r="19" spans="1:4" s="13" customFormat="1" ht="13.5" thickBot="1" x14ac:dyDescent="0.25">
      <c r="A19" s="6" t="s">
        <v>13</v>
      </c>
      <c r="B19" s="52">
        <f>FedezetiPont!S5</f>
        <v>307.12267600000001</v>
      </c>
      <c r="C19" s="53">
        <f t="shared" ref="C19:C29" si="3">C18+B19</f>
        <v>658.30876899999998</v>
      </c>
      <c r="D19" s="53">
        <f t="shared" ref="D19:D30" si="4">D18</f>
        <v>3435</v>
      </c>
    </row>
    <row r="20" spans="1:4" s="13" customFormat="1" ht="13.5" thickBot="1" x14ac:dyDescent="0.25">
      <c r="A20" s="9" t="s">
        <v>14</v>
      </c>
      <c r="B20" s="50">
        <f>FedezetiPont!S6</f>
        <v>312.18055299999997</v>
      </c>
      <c r="C20" s="51">
        <f t="shared" si="3"/>
        <v>970.4893219999999</v>
      </c>
      <c r="D20" s="51">
        <f t="shared" si="4"/>
        <v>3435</v>
      </c>
    </row>
    <row r="21" spans="1:4" s="13" customFormat="1" ht="13.5" thickBot="1" x14ac:dyDescent="0.25">
      <c r="A21" s="6" t="s">
        <v>15</v>
      </c>
      <c r="B21" s="50">
        <f>FedezetiPont!S7</f>
        <v>370.13274200000001</v>
      </c>
      <c r="C21" s="53">
        <f t="shared" si="3"/>
        <v>1340.6220639999999</v>
      </c>
      <c r="D21" s="53">
        <f t="shared" si="4"/>
        <v>3435</v>
      </c>
    </row>
    <row r="22" spans="1:4" s="13" customFormat="1" ht="13.5" thickBot="1" x14ac:dyDescent="0.25">
      <c r="A22" s="9" t="s">
        <v>16</v>
      </c>
      <c r="B22" s="50">
        <f>FedezetiPont!S8</f>
        <v>361.22614299999998</v>
      </c>
      <c r="C22" s="51">
        <f t="shared" si="3"/>
        <v>1701.848207</v>
      </c>
      <c r="D22" s="51">
        <f t="shared" si="4"/>
        <v>3435</v>
      </c>
    </row>
    <row r="23" spans="1:4" s="13" customFormat="1" ht="13.5" thickBot="1" x14ac:dyDescent="0.25">
      <c r="A23" s="6" t="s">
        <v>17</v>
      </c>
      <c r="B23" s="50">
        <f>FedezetiPont!S9</f>
        <v>401.628736</v>
      </c>
      <c r="C23" s="53">
        <f t="shared" si="3"/>
        <v>2103.4769430000001</v>
      </c>
      <c r="D23" s="53">
        <f t="shared" si="4"/>
        <v>3435</v>
      </c>
    </row>
    <row r="24" spans="1:4" s="13" customFormat="1" ht="13.5" thickBot="1" x14ac:dyDescent="0.25">
      <c r="A24" s="9" t="s">
        <v>18</v>
      </c>
      <c r="B24" s="50">
        <f>FedezetiPont!S10</f>
        <v>367.19418100000001</v>
      </c>
      <c r="C24" s="51">
        <f t="shared" si="3"/>
        <v>2470.671124</v>
      </c>
      <c r="D24" s="51">
        <f t="shared" si="4"/>
        <v>3435</v>
      </c>
    </row>
    <row r="25" spans="1:4" s="13" customFormat="1" ht="13.5" thickBot="1" x14ac:dyDescent="0.25">
      <c r="A25" s="26" t="s">
        <v>19</v>
      </c>
      <c r="B25" s="50">
        <f>FedezetiPont!S11</f>
        <v>421.73697499999997</v>
      </c>
      <c r="C25" s="54">
        <f t="shared" si="3"/>
        <v>2892.4080989999998</v>
      </c>
      <c r="D25" s="53">
        <f t="shared" si="4"/>
        <v>3435</v>
      </c>
    </row>
    <row r="26" spans="1:4" s="13" customFormat="1" ht="13.5" thickBot="1" x14ac:dyDescent="0.25">
      <c r="A26" s="29" t="s">
        <v>20</v>
      </c>
      <c r="B26" s="50">
        <f>FedezetiPont!S12</f>
        <v>299.20774499999999</v>
      </c>
      <c r="C26" s="55">
        <f t="shared" si="3"/>
        <v>3191.6158439999999</v>
      </c>
      <c r="D26" s="51">
        <f t="shared" si="4"/>
        <v>3435</v>
      </c>
    </row>
    <row r="27" spans="1:4" s="13" customFormat="1" ht="13.5" thickBot="1" x14ac:dyDescent="0.25">
      <c r="A27" s="26" t="s">
        <v>21</v>
      </c>
      <c r="B27" s="50">
        <f>FedezetiPont!S13</f>
        <v>259.74072200000001</v>
      </c>
      <c r="C27" s="55">
        <f t="shared" si="3"/>
        <v>3451.3565659999999</v>
      </c>
      <c r="D27" s="53">
        <f t="shared" si="4"/>
        <v>3435</v>
      </c>
    </row>
    <row r="28" spans="1:4" s="13" customFormat="1" ht="13.5" thickBot="1" x14ac:dyDescent="0.25">
      <c r="A28" s="29" t="s">
        <v>22</v>
      </c>
      <c r="B28" s="50">
        <f>FedezetiPont!S14</f>
        <v>243.63404399999999</v>
      </c>
      <c r="C28" s="55">
        <f t="shared" si="3"/>
        <v>3694.9906099999998</v>
      </c>
      <c r="D28" s="51">
        <f t="shared" si="4"/>
        <v>3435</v>
      </c>
    </row>
    <row r="29" spans="1:4" s="13" customFormat="1" ht="13.5" thickBot="1" x14ac:dyDescent="0.25">
      <c r="A29" s="26" t="s">
        <v>23</v>
      </c>
      <c r="B29" s="50">
        <f>FedezetiPont!S15</f>
        <v>193.05855</v>
      </c>
      <c r="C29" s="54">
        <f t="shared" si="3"/>
        <v>3888.04916</v>
      </c>
      <c r="D29" s="53">
        <f t="shared" si="4"/>
        <v>3435</v>
      </c>
    </row>
    <row r="30" spans="1:4" s="13" customFormat="1" ht="13.5" thickBot="1" x14ac:dyDescent="0.25">
      <c r="A30" s="23" t="s">
        <v>54</v>
      </c>
      <c r="B30" s="56">
        <f>SUM(B18:B29)</f>
        <v>3888.04916</v>
      </c>
      <c r="C30" s="57">
        <f>B30</f>
        <v>3888.04916</v>
      </c>
      <c r="D30" s="59">
        <f t="shared" si="4"/>
        <v>3435</v>
      </c>
    </row>
  </sheetData>
  <mergeCells count="10">
    <mergeCell ref="O1:O3"/>
    <mergeCell ref="Q1:Q3"/>
    <mergeCell ref="R1:R3"/>
    <mergeCell ref="S1:S3"/>
    <mergeCell ref="B1:G1"/>
    <mergeCell ref="H1:H3"/>
    <mergeCell ref="J1:L1"/>
    <mergeCell ref="B2:B3"/>
    <mergeCell ref="C2:G2"/>
    <mergeCell ref="M1:M3"/>
  </mergeCells>
  <conditionalFormatting sqref="C26">
    <cfRule type="cellIs" dxfId="2" priority="2" operator="greaterThan">
      <formula>3817.66</formula>
    </cfRule>
    <cfRule type="cellIs" dxfId="1" priority="3" operator="greaterThan">
      <formula>$AE$4</formula>
    </cfRule>
  </conditionalFormatting>
  <conditionalFormatting sqref="C18:C30">
    <cfRule type="cellIs" dxfId="0" priority="1" operator="greaterThan">
      <formula>$AE$4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72"/>
  <sheetViews>
    <sheetView tabSelected="1" zoomScaleNormal="100" zoomScaleSheetLayoutView="93" workbookViewId="0">
      <selection sqref="A1:P1"/>
    </sheetView>
  </sheetViews>
  <sheetFormatPr defaultRowHeight="15" x14ac:dyDescent="0.25"/>
  <cols>
    <col min="1" max="1" width="20.42578125" customWidth="1"/>
    <col min="2" max="3" width="8.140625" customWidth="1"/>
    <col min="4" max="4" width="6.85546875" customWidth="1"/>
    <col min="5" max="5" width="7.140625" bestFit="1" customWidth="1"/>
    <col min="6" max="6" width="8.42578125" customWidth="1"/>
    <col min="7" max="7" width="8.5703125" customWidth="1"/>
    <col min="8" max="8" width="8.85546875" customWidth="1"/>
    <col min="9" max="9" width="10" customWidth="1"/>
    <col min="10" max="10" width="8.5703125" bestFit="1" customWidth="1"/>
    <col min="11" max="11" width="9.7109375" customWidth="1"/>
    <col min="12" max="12" width="10" customWidth="1"/>
    <col min="13" max="13" width="9.7109375" customWidth="1"/>
    <col min="14" max="14" width="9.5703125" customWidth="1"/>
    <col min="15" max="15" width="9.28515625" customWidth="1"/>
    <col min="16" max="16" width="9.42578125" customWidth="1"/>
    <col min="17" max="17" width="20.7109375" style="95" customWidth="1"/>
    <col min="18" max="18" width="11.7109375" customWidth="1"/>
    <col min="19" max="19" width="13.42578125" customWidth="1"/>
    <col min="20" max="20" width="17.5703125" customWidth="1"/>
    <col min="21" max="21" width="15.7109375" customWidth="1"/>
    <col min="22" max="22" width="18.7109375" customWidth="1"/>
    <col min="23" max="23" width="14.42578125" customWidth="1"/>
    <col min="24" max="24" width="14.5703125" customWidth="1"/>
    <col min="25" max="25" width="27.7109375" customWidth="1"/>
    <col min="26" max="27" width="15.7109375" customWidth="1"/>
    <col min="28" max="28" width="14.85546875" bestFit="1" customWidth="1"/>
    <col min="29" max="30" width="17.140625" customWidth="1"/>
    <col min="31" max="31" width="17.28515625" customWidth="1"/>
  </cols>
  <sheetData>
    <row r="1" spans="1:37" ht="20.25" x14ac:dyDescent="0.25">
      <c r="A1" s="170" t="s">
        <v>53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94"/>
      <c r="R1" s="70" t="s">
        <v>61</v>
      </c>
      <c r="S1" s="70"/>
      <c r="T1" s="70"/>
      <c r="U1" s="70"/>
      <c r="V1" s="70"/>
      <c r="W1" s="70"/>
      <c r="X1" s="70"/>
      <c r="Y1" s="70"/>
      <c r="Z1" s="70"/>
      <c r="AA1" s="70" t="s">
        <v>77</v>
      </c>
      <c r="AC1" s="70"/>
      <c r="AD1" s="70"/>
      <c r="AE1" s="70"/>
    </row>
    <row r="2" spans="1:37" ht="15.75" thickBot="1" x14ac:dyDescent="0.3"/>
    <row r="3" spans="1:37" ht="48.75" customHeight="1" thickBot="1" x14ac:dyDescent="0.3">
      <c r="A3" s="71" t="s">
        <v>100</v>
      </c>
      <c r="B3" s="72" t="s">
        <v>3</v>
      </c>
      <c r="C3" s="90" t="s">
        <v>2</v>
      </c>
      <c r="D3" s="90" t="s">
        <v>55</v>
      </c>
      <c r="E3" s="91" t="s">
        <v>1</v>
      </c>
      <c r="F3" s="92" t="s">
        <v>56</v>
      </c>
      <c r="G3" s="72" t="s">
        <v>24</v>
      </c>
      <c r="H3" s="90" t="s">
        <v>10</v>
      </c>
      <c r="I3" s="90" t="s">
        <v>57</v>
      </c>
      <c r="J3" s="91" t="s">
        <v>0</v>
      </c>
      <c r="K3" s="92" t="s">
        <v>58</v>
      </c>
      <c r="L3" s="72" t="s">
        <v>25</v>
      </c>
      <c r="M3" s="90" t="s">
        <v>26</v>
      </c>
      <c r="N3" s="90" t="s">
        <v>59</v>
      </c>
      <c r="O3" s="91" t="s">
        <v>27</v>
      </c>
      <c r="P3" s="92" t="s">
        <v>60</v>
      </c>
      <c r="Q3" s="96"/>
      <c r="R3" s="125" t="s">
        <v>100</v>
      </c>
      <c r="S3" s="111" t="s">
        <v>3</v>
      </c>
      <c r="T3" s="110" t="s">
        <v>0</v>
      </c>
      <c r="U3" s="112" t="s">
        <v>9</v>
      </c>
      <c r="V3" s="113" t="s">
        <v>8</v>
      </c>
      <c r="W3" s="114" t="s">
        <v>7</v>
      </c>
    </row>
    <row r="4" spans="1:37" ht="15.75" thickBot="1" x14ac:dyDescent="0.3">
      <c r="A4" s="73" t="s">
        <v>38</v>
      </c>
      <c r="B4" s="74">
        <f>Alapadatok!B2</f>
        <v>106914</v>
      </c>
      <c r="C4" s="75">
        <f>Alapadatok!C2</f>
        <v>99510</v>
      </c>
      <c r="D4" s="76">
        <f t="shared" ref="D4:D8" si="0">IF(B4=0,0,C4/B4)</f>
        <v>0.93074807789438241</v>
      </c>
      <c r="E4" s="75">
        <f>Alapadatok!E2</f>
        <v>7404</v>
      </c>
      <c r="F4" s="77">
        <f t="shared" ref="F4:F8" si="1">IF(B4=0,0,E4/B4)</f>
        <v>6.9251922105617605E-2</v>
      </c>
      <c r="G4" s="78">
        <f>Alapadatok!G2</f>
        <v>93349</v>
      </c>
      <c r="H4" s="79">
        <f>Alapadatok!H2</f>
        <v>47998</v>
      </c>
      <c r="I4" s="80">
        <f t="shared" ref="I4:I8" si="2">IF(G4=0,0,H4/G4)</f>
        <v>0.51417797726810144</v>
      </c>
      <c r="J4" s="79">
        <f>Alapadatok!J2</f>
        <v>45351</v>
      </c>
      <c r="K4" s="81">
        <f t="shared" ref="K4:K8" si="3">IF(G4=0,0,J4/G4)</f>
        <v>0.48582202273189856</v>
      </c>
      <c r="L4" s="82">
        <f>Alapadatok!L2</f>
        <v>89003</v>
      </c>
      <c r="M4" s="83">
        <f>Alapadatok!M2</f>
        <v>2002</v>
      </c>
      <c r="N4" s="145">
        <f t="shared" ref="N4:N8" si="4">IF(L4=0,0,M4/L4)</f>
        <v>2.2493623810433357E-2</v>
      </c>
      <c r="O4" s="83">
        <f>Alapadatok!O2</f>
        <v>87001</v>
      </c>
      <c r="P4" s="146">
        <f t="shared" ref="P4:P8" si="5">IF(L4=0,0,O4/L4)</f>
        <v>0.97750637618956659</v>
      </c>
      <c r="Q4" s="97"/>
      <c r="R4" s="115" t="s">
        <v>38</v>
      </c>
      <c r="S4" s="115">
        <f>Alapadatok!B2</f>
        <v>106914</v>
      </c>
      <c r="T4" s="115">
        <f>Alapadatok!J2</f>
        <v>45351</v>
      </c>
      <c r="U4" s="116">
        <f>Alapadatok!D24</f>
        <v>37140</v>
      </c>
      <c r="V4" s="117">
        <f>Alapadatok!E24</f>
        <v>333</v>
      </c>
      <c r="W4" s="129">
        <f>Alapadatok!F24</f>
        <v>7878</v>
      </c>
    </row>
    <row r="5" spans="1:37" ht="15.75" thickBot="1" x14ac:dyDescent="0.3">
      <c r="A5" s="73" t="s">
        <v>39</v>
      </c>
      <c r="B5" s="74">
        <f>Alapadatok!B3</f>
        <v>91495</v>
      </c>
      <c r="C5" s="75">
        <f>Alapadatok!C3</f>
        <v>85173</v>
      </c>
      <c r="D5" s="76">
        <f t="shared" si="0"/>
        <v>0.93090332805071319</v>
      </c>
      <c r="E5" s="75">
        <f>Alapadatok!E3</f>
        <v>6322</v>
      </c>
      <c r="F5" s="77">
        <f t="shared" si="1"/>
        <v>6.9096671949286842E-2</v>
      </c>
      <c r="G5" s="78">
        <f>Alapadatok!G3</f>
        <v>79719</v>
      </c>
      <c r="H5" s="79">
        <f>Alapadatok!H3</f>
        <v>40736</v>
      </c>
      <c r="I5" s="80">
        <f t="shared" si="2"/>
        <v>0.51099486947904516</v>
      </c>
      <c r="J5" s="79">
        <f>Alapadatok!J3</f>
        <v>38983</v>
      </c>
      <c r="K5" s="81">
        <f t="shared" si="3"/>
        <v>0.48900513052095484</v>
      </c>
      <c r="L5" s="82">
        <f>Alapadatok!L3</f>
        <v>75502</v>
      </c>
      <c r="M5" s="83">
        <f>Alapadatok!M3</f>
        <v>1894</v>
      </c>
      <c r="N5" s="84">
        <f t="shared" si="4"/>
        <v>2.5085428200577468E-2</v>
      </c>
      <c r="O5" s="83">
        <f>Alapadatok!O3</f>
        <v>73608</v>
      </c>
      <c r="P5" s="85">
        <f t="shared" si="5"/>
        <v>0.97491457179942254</v>
      </c>
      <c r="Q5" s="97"/>
      <c r="R5" s="115" t="s">
        <v>39</v>
      </c>
      <c r="S5" s="115">
        <f>Alapadatok!B3</f>
        <v>91495</v>
      </c>
      <c r="T5" s="115">
        <f>Alapadatok!J3</f>
        <v>38983</v>
      </c>
      <c r="U5" s="116">
        <f>Alapadatok!D25</f>
        <v>32036</v>
      </c>
      <c r="V5" s="117">
        <f>Alapadatok!E25</f>
        <v>315</v>
      </c>
      <c r="W5" s="129">
        <f>Alapadatok!F25</f>
        <v>6632</v>
      </c>
    </row>
    <row r="6" spans="1:37" ht="15.75" thickBot="1" x14ac:dyDescent="0.3">
      <c r="A6" s="73" t="s">
        <v>40</v>
      </c>
      <c r="B6" s="74">
        <f>Alapadatok!B4</f>
        <v>52423</v>
      </c>
      <c r="C6" s="75">
        <f>Alapadatok!C4</f>
        <v>48889</v>
      </c>
      <c r="D6" s="76">
        <f t="shared" si="0"/>
        <v>0.93258684165347272</v>
      </c>
      <c r="E6" s="75">
        <f>Alapadatok!E4</f>
        <v>3534</v>
      </c>
      <c r="F6" s="77">
        <f t="shared" si="1"/>
        <v>6.7413158346527294E-2</v>
      </c>
      <c r="G6" s="78">
        <f>Alapadatok!G4</f>
        <v>45516</v>
      </c>
      <c r="H6" s="79">
        <f>Alapadatok!H4</f>
        <v>22619</v>
      </c>
      <c r="I6" s="80">
        <f t="shared" si="2"/>
        <v>0.49694612883381667</v>
      </c>
      <c r="J6" s="79">
        <f>Alapadatok!J4</f>
        <v>22897</v>
      </c>
      <c r="K6" s="81">
        <f t="shared" si="3"/>
        <v>0.50305387116618328</v>
      </c>
      <c r="L6" s="82">
        <f>Alapadatok!L4</f>
        <v>43380</v>
      </c>
      <c r="M6" s="83">
        <f>Alapadatok!M4</f>
        <v>1183</v>
      </c>
      <c r="N6" s="84">
        <f t="shared" si="4"/>
        <v>2.7270631627478101E-2</v>
      </c>
      <c r="O6" s="83">
        <f>Alapadatok!O4</f>
        <v>42197</v>
      </c>
      <c r="P6" s="85">
        <f t="shared" si="5"/>
        <v>0.97272936837252189</v>
      </c>
      <c r="Q6" s="97"/>
      <c r="R6" s="115" t="s">
        <v>40</v>
      </c>
      <c r="S6" s="115">
        <f>Alapadatok!B4</f>
        <v>52423</v>
      </c>
      <c r="T6" s="115">
        <f>Alapadatok!J4</f>
        <v>22897</v>
      </c>
      <c r="U6" s="116">
        <f>Alapadatok!D26</f>
        <v>19039</v>
      </c>
      <c r="V6" s="117">
        <f>Alapadatok!E26</f>
        <v>218</v>
      </c>
      <c r="W6" s="129">
        <f>Alapadatok!F26</f>
        <v>3640</v>
      </c>
    </row>
    <row r="7" spans="1:37" ht="15.75" thickBot="1" x14ac:dyDescent="0.3">
      <c r="A7" s="73" t="s">
        <v>41</v>
      </c>
      <c r="B7" s="74">
        <f>Alapadatok!B5</f>
        <v>20652</v>
      </c>
      <c r="C7" s="75">
        <f>Alapadatok!C5</f>
        <v>19858</v>
      </c>
      <c r="D7" s="76">
        <f t="shared" si="0"/>
        <v>0.96155336044935114</v>
      </c>
      <c r="E7" s="75">
        <f>Alapadatok!E5</f>
        <v>794</v>
      </c>
      <c r="F7" s="77">
        <f t="shared" si="1"/>
        <v>3.8446639550648851E-2</v>
      </c>
      <c r="G7" s="78">
        <f>Alapadatok!G5</f>
        <v>16894</v>
      </c>
      <c r="H7" s="79">
        <f>Alapadatok!H5</f>
        <v>8476</v>
      </c>
      <c r="I7" s="80">
        <f t="shared" si="2"/>
        <v>0.50171658577009592</v>
      </c>
      <c r="J7" s="79">
        <f>Alapadatok!J5</f>
        <v>8418</v>
      </c>
      <c r="K7" s="81">
        <f t="shared" si="3"/>
        <v>0.49828341422990413</v>
      </c>
      <c r="L7" s="82">
        <f>Alapadatok!L5</f>
        <v>16573</v>
      </c>
      <c r="M7" s="83">
        <f>Alapadatok!M5</f>
        <v>669</v>
      </c>
      <c r="N7" s="84">
        <f t="shared" si="4"/>
        <v>4.036686176310867E-2</v>
      </c>
      <c r="O7" s="83">
        <f>Alapadatok!O5</f>
        <v>15904</v>
      </c>
      <c r="P7" s="85">
        <f t="shared" si="5"/>
        <v>0.95963313823689134</v>
      </c>
      <c r="Q7" s="97"/>
      <c r="R7" s="115" t="s">
        <v>41</v>
      </c>
      <c r="S7" s="115">
        <f>Alapadatok!B5</f>
        <v>20652</v>
      </c>
      <c r="T7" s="115">
        <f>Alapadatok!J5</f>
        <v>8418</v>
      </c>
      <c r="U7" s="116">
        <f>Alapadatok!D27</f>
        <v>7510</v>
      </c>
      <c r="V7" s="117">
        <f>Alapadatok!E27</f>
        <v>90</v>
      </c>
      <c r="W7" s="129">
        <f>Alapadatok!F27</f>
        <v>818</v>
      </c>
    </row>
    <row r="8" spans="1:37" ht="15.75" thickBot="1" x14ac:dyDescent="0.3">
      <c r="A8" s="73" t="s">
        <v>42</v>
      </c>
      <c r="B8" s="74">
        <f>Alapadatok!B6</f>
        <v>66234</v>
      </c>
      <c r="C8" s="75">
        <f>Alapadatok!C6</f>
        <v>61853</v>
      </c>
      <c r="D8" s="76">
        <f t="shared" si="0"/>
        <v>0.93385572364646552</v>
      </c>
      <c r="E8" s="75">
        <f>Alapadatok!E6</f>
        <v>4381</v>
      </c>
      <c r="F8" s="77">
        <f t="shared" si="1"/>
        <v>6.614427635353444E-2</v>
      </c>
      <c r="G8" s="78">
        <f>Alapadatok!G6</f>
        <v>59324</v>
      </c>
      <c r="H8" s="79">
        <f>Alapadatok!H6</f>
        <v>27875</v>
      </c>
      <c r="I8" s="80">
        <f t="shared" si="2"/>
        <v>0.46987728406715662</v>
      </c>
      <c r="J8" s="79">
        <f>Alapadatok!J6</f>
        <v>31449</v>
      </c>
      <c r="K8" s="81">
        <f t="shared" si="3"/>
        <v>0.53012271593284332</v>
      </c>
      <c r="L8" s="82">
        <f>Alapadatok!L6</f>
        <v>57721</v>
      </c>
      <c r="M8" s="83">
        <f>Alapadatok!M6</f>
        <v>1850</v>
      </c>
      <c r="N8" s="84">
        <f t="shared" si="4"/>
        <v>3.2050726771885446E-2</v>
      </c>
      <c r="O8" s="83">
        <f>Alapadatok!O6</f>
        <v>55871</v>
      </c>
      <c r="P8" s="85">
        <f t="shared" si="5"/>
        <v>0.96794927322811453</v>
      </c>
      <c r="Q8" s="98"/>
      <c r="R8" s="115" t="s">
        <v>42</v>
      </c>
      <c r="S8" s="115">
        <f>Alapadatok!B6</f>
        <v>66234</v>
      </c>
      <c r="T8" s="115">
        <f>Alapadatok!J6</f>
        <v>31449</v>
      </c>
      <c r="U8" s="116">
        <f>Alapadatok!D28</f>
        <v>26698</v>
      </c>
      <c r="V8" s="117">
        <f>Alapadatok!E28</f>
        <v>214</v>
      </c>
      <c r="W8" s="129">
        <f>Alapadatok!F28</f>
        <v>4537</v>
      </c>
    </row>
    <row r="9" spans="1:37" ht="15.75" thickBot="1" x14ac:dyDescent="0.3">
      <c r="A9" s="73" t="s">
        <v>43</v>
      </c>
      <c r="B9" s="74">
        <f>Alapadatok!B7</f>
        <v>135771</v>
      </c>
      <c r="C9" s="75">
        <f>Alapadatok!C7</f>
        <v>127213</v>
      </c>
      <c r="D9" s="76">
        <f>IF(B9=0,0,C9/B9)</f>
        <v>0.9369673936260321</v>
      </c>
      <c r="E9" s="75">
        <f>Alapadatok!E7</f>
        <v>8558</v>
      </c>
      <c r="F9" s="77">
        <f>IF(B9=0,0,E9/B9)</f>
        <v>6.3032606373967931E-2</v>
      </c>
      <c r="G9" s="78">
        <f>Alapadatok!G7</f>
        <v>117235</v>
      </c>
      <c r="H9" s="79">
        <f>Alapadatok!H7</f>
        <v>56393</v>
      </c>
      <c r="I9" s="80">
        <f>IF(G9=0,0,H9/G9)</f>
        <v>0.48102529108201475</v>
      </c>
      <c r="J9" s="79">
        <f>Alapadatok!J7</f>
        <v>60842</v>
      </c>
      <c r="K9" s="81">
        <f>IF(G9=0,0,J9/G9)</f>
        <v>0.51897470891798525</v>
      </c>
      <c r="L9" s="82">
        <f>Alapadatok!L7</f>
        <v>111681</v>
      </c>
      <c r="M9" s="83">
        <f>Alapadatok!M7</f>
        <v>2370</v>
      </c>
      <c r="N9" s="84">
        <f>IF(L9=0,0,M9/L9)</f>
        <v>2.1221156687350577E-2</v>
      </c>
      <c r="O9" s="83">
        <f>Alapadatok!O7</f>
        <v>109311</v>
      </c>
      <c r="P9" s="85">
        <f>IF(L9=0,0,O9/L9)</f>
        <v>0.97877884331264942</v>
      </c>
      <c r="Q9" s="98"/>
      <c r="R9" s="115" t="s">
        <v>43</v>
      </c>
      <c r="S9" s="115">
        <f>Alapadatok!B7</f>
        <v>135771</v>
      </c>
      <c r="T9" s="115">
        <f>Alapadatok!J7</f>
        <v>60842</v>
      </c>
      <c r="U9" s="116">
        <f>Alapadatok!D29</f>
        <v>51735</v>
      </c>
      <c r="V9" s="117">
        <f>Alapadatok!E29</f>
        <v>255</v>
      </c>
      <c r="W9" s="129">
        <f>Alapadatok!F29</f>
        <v>8852</v>
      </c>
    </row>
    <row r="10" spans="1:37" ht="15.75" thickBot="1" x14ac:dyDescent="0.3">
      <c r="A10" s="73" t="s">
        <v>44</v>
      </c>
      <c r="B10" s="74">
        <f>Alapadatok!B8</f>
        <v>139491</v>
      </c>
      <c r="C10" s="75">
        <f>Alapadatok!C8</f>
        <v>130609</v>
      </c>
      <c r="D10" s="76">
        <f t="shared" ref="D10:D16" si="6">IF(B10=0,0,C10/B10)</f>
        <v>0.93632564108078653</v>
      </c>
      <c r="E10" s="75">
        <f>Alapadatok!E8</f>
        <v>8882</v>
      </c>
      <c r="F10" s="77">
        <f t="shared" ref="F10:F16" si="7">IF(B10=0,0,E10/B10)</f>
        <v>6.3674358919213428E-2</v>
      </c>
      <c r="G10" s="78">
        <f>Alapadatok!G8</f>
        <v>116253</v>
      </c>
      <c r="H10" s="79">
        <f>Alapadatok!H8</f>
        <v>56047</v>
      </c>
      <c r="I10" s="80">
        <f t="shared" ref="I10:I16" si="8">IF(G10=0,0,H10/G10)</f>
        <v>0.48211228957532276</v>
      </c>
      <c r="J10" s="79">
        <f>Alapadatok!J8</f>
        <v>60206</v>
      </c>
      <c r="K10" s="81">
        <f t="shared" ref="K10:K16" si="9">IF(G10=0,0,J10/G10)</f>
        <v>0.51788771042467718</v>
      </c>
      <c r="L10" s="82">
        <f>Alapadatok!L8</f>
        <v>110118</v>
      </c>
      <c r="M10" s="83">
        <f>Alapadatok!M8</f>
        <v>2626</v>
      </c>
      <c r="N10" s="84">
        <f t="shared" ref="N10:N16" si="10">IF(L10=0,0,M10/L10)</f>
        <v>2.3847145789062642E-2</v>
      </c>
      <c r="O10" s="83">
        <f>Alapadatok!O8</f>
        <v>107492</v>
      </c>
      <c r="P10" s="85">
        <f t="shared" ref="P10:P16" si="11">IF(L10=0,0,O10/L10)</f>
        <v>0.97615285421093734</v>
      </c>
      <c r="Q10" s="98"/>
      <c r="R10" s="115" t="s">
        <v>44</v>
      </c>
      <c r="S10" s="115">
        <f>Alapadatok!B8</f>
        <v>139491</v>
      </c>
      <c r="T10" s="115">
        <f>Alapadatok!J8</f>
        <v>60206</v>
      </c>
      <c r="U10" s="116">
        <f>Alapadatok!D30</f>
        <v>50814</v>
      </c>
      <c r="V10" s="117">
        <f>Alapadatok!E30</f>
        <v>284</v>
      </c>
      <c r="W10" s="129">
        <f>Alapadatok!F30</f>
        <v>9108</v>
      </c>
    </row>
    <row r="11" spans="1:37" ht="15.75" thickBot="1" x14ac:dyDescent="0.3">
      <c r="A11" s="73" t="s">
        <v>45</v>
      </c>
      <c r="B11" s="74">
        <f>Alapadatok!B9</f>
        <v>136277</v>
      </c>
      <c r="C11" s="75">
        <f>Alapadatok!C9</f>
        <v>128559</v>
      </c>
      <c r="D11" s="76">
        <f t="shared" si="6"/>
        <v>0.94336535145329004</v>
      </c>
      <c r="E11" s="75">
        <f>Alapadatok!E9</f>
        <v>7718</v>
      </c>
      <c r="F11" s="77">
        <f t="shared" si="7"/>
        <v>5.6634648546710006E-2</v>
      </c>
      <c r="G11" s="78">
        <f>Alapadatok!G9</f>
        <v>107571</v>
      </c>
      <c r="H11" s="79">
        <f>Alapadatok!H9</f>
        <v>50569</v>
      </c>
      <c r="I11" s="80">
        <f t="shared" si="8"/>
        <v>0.47009881845478801</v>
      </c>
      <c r="J11" s="79">
        <f>Alapadatok!J9</f>
        <v>57002</v>
      </c>
      <c r="K11" s="81">
        <f t="shared" si="9"/>
        <v>0.52990118154521204</v>
      </c>
      <c r="L11" s="82">
        <f>Alapadatok!L9</f>
        <v>100683</v>
      </c>
      <c r="M11" s="83">
        <f>Alapadatok!M9</f>
        <v>2141</v>
      </c>
      <c r="N11" s="84">
        <f t="shared" si="10"/>
        <v>2.126476167774103E-2</v>
      </c>
      <c r="O11" s="83">
        <f>Alapadatok!O9</f>
        <v>98542</v>
      </c>
      <c r="P11" s="85">
        <f t="shared" si="11"/>
        <v>0.97873523832225895</v>
      </c>
      <c r="Q11" s="98"/>
      <c r="R11" s="115" t="s">
        <v>45</v>
      </c>
      <c r="S11" s="115">
        <f>Alapadatok!B9</f>
        <v>136277</v>
      </c>
      <c r="T11" s="115">
        <f>Alapadatok!J9</f>
        <v>57002</v>
      </c>
      <c r="U11" s="116">
        <f>Alapadatok!D31</f>
        <v>48756</v>
      </c>
      <c r="V11" s="117">
        <f>Alapadatok!E31</f>
        <v>223</v>
      </c>
      <c r="W11" s="129">
        <f>Alapadatok!F31</f>
        <v>8023</v>
      </c>
    </row>
    <row r="12" spans="1:37" ht="15.75" thickBot="1" x14ac:dyDescent="0.3">
      <c r="A12" s="73" t="s">
        <v>46</v>
      </c>
      <c r="B12" s="74">
        <f>Alapadatok!B10</f>
        <v>107546</v>
      </c>
      <c r="C12" s="75">
        <f>Alapadatok!C10</f>
        <v>98745</v>
      </c>
      <c r="D12" s="76">
        <f t="shared" si="6"/>
        <v>0.91816525021851114</v>
      </c>
      <c r="E12" s="75">
        <f>Alapadatok!E10</f>
        <v>8801</v>
      </c>
      <c r="F12" s="77">
        <f t="shared" si="7"/>
        <v>8.1834749781488858E-2</v>
      </c>
      <c r="G12" s="78">
        <f>Alapadatok!G10</f>
        <v>94220</v>
      </c>
      <c r="H12" s="79">
        <f>Alapadatok!H10</f>
        <v>41480</v>
      </c>
      <c r="I12" s="80">
        <f t="shared" si="8"/>
        <v>0.44024623222245807</v>
      </c>
      <c r="J12" s="79">
        <f>Alapadatok!J10</f>
        <v>52740</v>
      </c>
      <c r="K12" s="81">
        <f t="shared" si="9"/>
        <v>0.55975376777754193</v>
      </c>
      <c r="L12" s="82">
        <f>Alapadatok!L10</f>
        <v>90882</v>
      </c>
      <c r="M12" s="83">
        <f>Alapadatok!M10</f>
        <v>1881</v>
      </c>
      <c r="N12" s="84">
        <f t="shared" si="10"/>
        <v>2.0697167755991286E-2</v>
      </c>
      <c r="O12" s="83">
        <f>Alapadatok!O10</f>
        <v>89001</v>
      </c>
      <c r="P12" s="85">
        <f t="shared" si="11"/>
        <v>0.97930283224400871</v>
      </c>
      <c r="Q12" s="98"/>
      <c r="R12" s="115" t="s">
        <v>46</v>
      </c>
      <c r="S12" s="115">
        <f>Alapadatok!B10</f>
        <v>107546</v>
      </c>
      <c r="T12" s="115">
        <f>Alapadatok!J10</f>
        <v>52740</v>
      </c>
      <c r="U12" s="116">
        <f>Alapadatok!D32</f>
        <v>43412</v>
      </c>
      <c r="V12" s="117">
        <f>Alapadatok!E32</f>
        <v>244</v>
      </c>
      <c r="W12" s="129">
        <f>Alapadatok!F32</f>
        <v>9084</v>
      </c>
    </row>
    <row r="13" spans="1:37" ht="15.75" thickBot="1" x14ac:dyDescent="0.3">
      <c r="A13" s="73" t="s">
        <v>47</v>
      </c>
      <c r="B13" s="74">
        <f>Alapadatok!B11</f>
        <v>94290</v>
      </c>
      <c r="C13" s="75">
        <f>Alapadatok!C11</f>
        <v>86493</v>
      </c>
      <c r="D13" s="76">
        <f t="shared" si="6"/>
        <v>0.91730830416799236</v>
      </c>
      <c r="E13" s="75">
        <f>Alapadatok!E11</f>
        <v>7797</v>
      </c>
      <c r="F13" s="77">
        <f t="shared" si="7"/>
        <v>8.2691695832007639E-2</v>
      </c>
      <c r="G13" s="78">
        <f>Alapadatok!G11</f>
        <v>82818</v>
      </c>
      <c r="H13" s="79">
        <f>Alapadatok!H11</f>
        <v>36225</v>
      </c>
      <c r="I13" s="80">
        <f t="shared" si="8"/>
        <v>0.43740491197565745</v>
      </c>
      <c r="J13" s="79">
        <f>Alapadatok!J11</f>
        <v>46593</v>
      </c>
      <c r="K13" s="81">
        <f t="shared" si="9"/>
        <v>0.56259508802434255</v>
      </c>
      <c r="L13" s="82">
        <f>Alapadatok!L11</f>
        <v>79643</v>
      </c>
      <c r="M13" s="83">
        <f>Alapadatok!M11</f>
        <v>1633</v>
      </c>
      <c r="N13" s="84">
        <f t="shared" si="10"/>
        <v>2.0503999095965748E-2</v>
      </c>
      <c r="O13" s="83">
        <f>Alapadatok!O11</f>
        <v>78010</v>
      </c>
      <c r="P13" s="85">
        <f t="shared" si="11"/>
        <v>0.97949600090403421</v>
      </c>
      <c r="Q13" s="98"/>
      <c r="R13" s="115" t="s">
        <v>47</v>
      </c>
      <c r="S13" s="115">
        <f>Alapadatok!B11</f>
        <v>94290</v>
      </c>
      <c r="T13" s="115">
        <f>Alapadatok!J11</f>
        <v>46593</v>
      </c>
      <c r="U13" s="116">
        <f>Alapadatok!D33</f>
        <v>38274</v>
      </c>
      <c r="V13" s="117">
        <f>Alapadatok!E33</f>
        <v>303</v>
      </c>
      <c r="W13" s="129">
        <f>Alapadatok!F33</f>
        <v>8016</v>
      </c>
    </row>
    <row r="14" spans="1:37" ht="15.75" thickBot="1" x14ac:dyDescent="0.3">
      <c r="A14" s="73" t="s">
        <v>48</v>
      </c>
      <c r="B14" s="74">
        <f>Alapadatok!B12</f>
        <v>62156</v>
      </c>
      <c r="C14" s="75">
        <f>Alapadatok!C12</f>
        <v>57007</v>
      </c>
      <c r="D14" s="76">
        <f t="shared" si="6"/>
        <v>0.91716004890919622</v>
      </c>
      <c r="E14" s="75">
        <f>Alapadatok!E12</f>
        <v>5149</v>
      </c>
      <c r="F14" s="77">
        <f t="shared" si="7"/>
        <v>8.283995109080379E-2</v>
      </c>
      <c r="G14" s="78">
        <f>Alapadatok!G12</f>
        <v>55679</v>
      </c>
      <c r="H14" s="79">
        <f>Alapadatok!H12</f>
        <v>25337</v>
      </c>
      <c r="I14" s="80">
        <f t="shared" si="8"/>
        <v>0.45505486808311929</v>
      </c>
      <c r="J14" s="79">
        <f>Alapadatok!J12</f>
        <v>30342</v>
      </c>
      <c r="K14" s="81">
        <f t="shared" si="9"/>
        <v>0.54494513191688065</v>
      </c>
      <c r="L14" s="82">
        <f>Alapadatok!L12</f>
        <v>53879</v>
      </c>
      <c r="M14" s="83">
        <f>Alapadatok!M12</f>
        <v>1367</v>
      </c>
      <c r="N14" s="84">
        <f t="shared" si="10"/>
        <v>2.5371666140796972E-2</v>
      </c>
      <c r="O14" s="83">
        <f>Alapadatok!O12</f>
        <v>52512</v>
      </c>
      <c r="P14" s="85">
        <f t="shared" si="11"/>
        <v>0.974628333859203</v>
      </c>
      <c r="Q14" s="98"/>
      <c r="R14" s="115" t="s">
        <v>48</v>
      </c>
      <c r="S14" s="115">
        <f>Alapadatok!B12</f>
        <v>62156</v>
      </c>
      <c r="T14" s="115">
        <f>Alapadatok!J12</f>
        <v>30342</v>
      </c>
      <c r="U14" s="116">
        <f>Alapadatok!D34</f>
        <v>24758</v>
      </c>
      <c r="V14" s="117">
        <f>Alapadatok!E34</f>
        <v>211</v>
      </c>
      <c r="W14" s="129">
        <f>Alapadatok!F34</f>
        <v>5373</v>
      </c>
    </row>
    <row r="15" spans="1:37" ht="15.75" customHeight="1" thickBot="1" x14ac:dyDescent="0.3">
      <c r="A15" s="73" t="s">
        <v>49</v>
      </c>
      <c r="B15" s="74">
        <f>Alapadatok!B13</f>
        <v>45528</v>
      </c>
      <c r="C15" s="75">
        <f>Alapadatok!C13</f>
        <v>42602</v>
      </c>
      <c r="D15" s="76">
        <f t="shared" si="6"/>
        <v>0.93573185731857322</v>
      </c>
      <c r="E15" s="75">
        <f>Alapadatok!E13</f>
        <v>2926</v>
      </c>
      <c r="F15" s="77">
        <f t="shared" si="7"/>
        <v>6.4268142681426818E-2</v>
      </c>
      <c r="G15" s="78">
        <f>Alapadatok!G13</f>
        <v>39637</v>
      </c>
      <c r="H15" s="79">
        <f>Alapadatok!H13</f>
        <v>19183</v>
      </c>
      <c r="I15" s="80">
        <f t="shared" si="8"/>
        <v>0.48396700052980801</v>
      </c>
      <c r="J15" s="79">
        <f>Alapadatok!J13</f>
        <v>20454</v>
      </c>
      <c r="K15" s="81">
        <f t="shared" si="9"/>
        <v>0.51603299947019199</v>
      </c>
      <c r="L15" s="82">
        <f>Alapadatok!L13</f>
        <v>38061</v>
      </c>
      <c r="M15" s="83">
        <f>Alapadatok!M13</f>
        <v>1127</v>
      </c>
      <c r="N15" s="84">
        <f t="shared" si="10"/>
        <v>2.9610362313128923E-2</v>
      </c>
      <c r="O15" s="83">
        <f>Alapadatok!O13</f>
        <v>36934</v>
      </c>
      <c r="P15" s="85">
        <f t="shared" si="11"/>
        <v>0.97038963768687103</v>
      </c>
      <c r="Q15" s="98"/>
      <c r="R15" s="115" t="s">
        <v>49</v>
      </c>
      <c r="S15" s="115">
        <f>Alapadatok!B13</f>
        <v>45528</v>
      </c>
      <c r="T15" s="115">
        <f>Alapadatok!J13</f>
        <v>20454</v>
      </c>
      <c r="U15" s="116">
        <f>Alapadatok!D35</f>
        <v>17259</v>
      </c>
      <c r="V15" s="117">
        <f>Alapadatok!E35</f>
        <v>163</v>
      </c>
      <c r="W15" s="129">
        <f>Alapadatok!F35</f>
        <v>3032</v>
      </c>
      <c r="AI15" s="32"/>
      <c r="AJ15" s="32"/>
      <c r="AK15" s="32"/>
    </row>
    <row r="16" spans="1:37" ht="15.75" thickBot="1" x14ac:dyDescent="0.3">
      <c r="A16" s="88" t="s">
        <v>54</v>
      </c>
      <c r="B16" s="86">
        <f t="shared" ref="B16:M16" si="12">SUM(B4:B15)</f>
        <v>1058777</v>
      </c>
      <c r="C16" s="83">
        <f t="shared" si="12"/>
        <v>986511</v>
      </c>
      <c r="D16" s="150">
        <f t="shared" si="6"/>
        <v>0.93174577838392791</v>
      </c>
      <c r="E16" s="87">
        <f t="shared" si="12"/>
        <v>72266</v>
      </c>
      <c r="F16" s="89">
        <f t="shared" si="7"/>
        <v>6.8254221616072128E-2</v>
      </c>
      <c r="G16" s="86">
        <f t="shared" si="12"/>
        <v>908215</v>
      </c>
      <c r="H16" s="83">
        <f t="shared" si="12"/>
        <v>432938</v>
      </c>
      <c r="I16" s="145">
        <f t="shared" si="8"/>
        <v>0.47669109186701386</v>
      </c>
      <c r="J16" s="83">
        <f t="shared" si="12"/>
        <v>475277</v>
      </c>
      <c r="K16" s="146">
        <f t="shared" si="9"/>
        <v>0.52330890813298614</v>
      </c>
      <c r="L16" s="82">
        <f t="shared" si="12"/>
        <v>867126</v>
      </c>
      <c r="M16" s="87">
        <f t="shared" si="12"/>
        <v>20743</v>
      </c>
      <c r="N16" s="145">
        <f t="shared" si="10"/>
        <v>2.3921552346487129E-2</v>
      </c>
      <c r="O16" s="83">
        <f>SUM(O4:O15)</f>
        <v>846383</v>
      </c>
      <c r="P16" s="146">
        <f t="shared" si="11"/>
        <v>0.97607844765351282</v>
      </c>
      <c r="Q16" s="97"/>
      <c r="R16" s="118" t="s">
        <v>54</v>
      </c>
      <c r="S16" s="119">
        <f>SUM(S4:S15)</f>
        <v>1058777</v>
      </c>
      <c r="T16" s="119">
        <f t="shared" ref="T16:W16" si="13">SUM(T4:T15)</f>
        <v>475277</v>
      </c>
      <c r="U16" s="120">
        <f t="shared" si="13"/>
        <v>397431</v>
      </c>
      <c r="V16" s="121">
        <f t="shared" si="13"/>
        <v>2853</v>
      </c>
      <c r="W16" s="122">
        <f t="shared" si="13"/>
        <v>74993</v>
      </c>
      <c r="AI16" s="32"/>
      <c r="AJ16" s="32"/>
      <c r="AK16" s="32"/>
    </row>
    <row r="17" spans="1:37" x14ac:dyDescent="0.25">
      <c r="AI17" s="32"/>
      <c r="AJ17" s="32"/>
      <c r="AK17" s="32"/>
    </row>
    <row r="18" spans="1:37" ht="16.5" thickBot="1" x14ac:dyDescent="0.3">
      <c r="A18" s="138" t="s">
        <v>114</v>
      </c>
      <c r="B18" s="148"/>
      <c r="C18" s="148"/>
      <c r="D18" s="147"/>
      <c r="E18" s="148"/>
      <c r="F18" s="147"/>
      <c r="G18" s="148"/>
      <c r="H18" s="148"/>
      <c r="I18" s="147"/>
      <c r="J18" s="148"/>
      <c r="K18" s="147"/>
      <c r="L18" s="148"/>
      <c r="M18" s="148"/>
      <c r="N18" s="147"/>
      <c r="O18" s="148"/>
      <c r="P18" s="147"/>
      <c r="AI18" s="32"/>
      <c r="AJ18" s="32"/>
      <c r="AK18" s="32"/>
    </row>
    <row r="19" spans="1:37" ht="15" customHeight="1" thickBot="1" x14ac:dyDescent="0.3">
      <c r="A19" s="139" t="s">
        <v>85</v>
      </c>
      <c r="B19" s="143">
        <f>Alapadatok!B20</f>
        <v>6420267</v>
      </c>
      <c r="C19" s="144">
        <f>Alapadatok!C20</f>
        <v>5880848</v>
      </c>
      <c r="D19" s="145">
        <f>Alapadatok!D20</f>
        <v>0.91598184312272368</v>
      </c>
      <c r="E19" s="144">
        <f>Alapadatok!E20</f>
        <v>539419</v>
      </c>
      <c r="F19" s="146">
        <f>Alapadatok!F20</f>
        <v>8.401815687727629E-2</v>
      </c>
      <c r="G19" s="143">
        <f>Alapadatok!G20</f>
        <v>5299509</v>
      </c>
      <c r="H19" s="144">
        <f>Alapadatok!H20</f>
        <v>2658002</v>
      </c>
      <c r="I19" s="145">
        <f>Alapadatok!I20</f>
        <v>0.50155627625125276</v>
      </c>
      <c r="J19" s="144">
        <f>Alapadatok!J20</f>
        <v>2641507</v>
      </c>
      <c r="K19" s="146">
        <f>Alapadatok!K20</f>
        <v>0.49844372374874729</v>
      </c>
      <c r="L19" s="143">
        <f>Alapadatok!L20</f>
        <v>5072230</v>
      </c>
      <c r="M19" s="144">
        <f>Alapadatok!M20</f>
        <v>273643</v>
      </c>
      <c r="N19" s="145">
        <f>Alapadatok!N20</f>
        <v>5.3949249146824967E-2</v>
      </c>
      <c r="O19" s="144">
        <f>Alapadatok!O20</f>
        <v>4798587</v>
      </c>
      <c r="P19" s="146">
        <f>Alapadatok!P20</f>
        <v>0.94605075085317503</v>
      </c>
      <c r="AI19" s="32"/>
      <c r="AJ19" s="32"/>
      <c r="AK19" s="32"/>
    </row>
    <row r="20" spans="1:37" ht="15" customHeight="1" x14ac:dyDescent="0.25">
      <c r="AI20" s="32"/>
      <c r="AJ20" s="32"/>
      <c r="AK20" s="32"/>
    </row>
    <row r="21" spans="1:37" ht="15" customHeight="1" thickBot="1" x14ac:dyDescent="0.3">
      <c r="A21" s="171">
        <f>'IdomSoft alapadatok'!F17</f>
        <v>8755684</v>
      </c>
      <c r="B21" s="171"/>
      <c r="C21" s="171"/>
      <c r="D21" s="171"/>
      <c r="E21" s="171"/>
      <c r="F21" s="171"/>
      <c r="G21" s="171"/>
      <c r="H21" s="171"/>
      <c r="I21" s="171"/>
      <c r="AI21" s="32"/>
      <c r="AJ21" s="32"/>
      <c r="AK21" s="32"/>
    </row>
    <row r="22" spans="1:37" ht="22.5" customHeight="1" thickBot="1" x14ac:dyDescent="0.3">
      <c r="A22" s="153" t="s">
        <v>96</v>
      </c>
      <c r="B22" s="143">
        <f>'IdomSoft alapadatok'!F18+'IdomSoft alapadatok'!F19</f>
        <v>5368434</v>
      </c>
      <c r="C22" s="144">
        <f>'IdomSoft alapadatok'!F18</f>
        <v>4898095</v>
      </c>
      <c r="D22" s="145">
        <f>C22/B22</f>
        <v>0.91238804463275514</v>
      </c>
      <c r="E22" s="144">
        <f>'IdomSoft alapadatok'!F19</f>
        <v>470339</v>
      </c>
      <c r="F22" s="146">
        <f>E22/B22</f>
        <v>8.7611955367244893E-2</v>
      </c>
      <c r="M22" t="s">
        <v>97</v>
      </c>
      <c r="AI22" s="32"/>
      <c r="AJ22" s="32"/>
      <c r="AK22" s="32"/>
    </row>
    <row r="23" spans="1:37" ht="22.5" customHeight="1" thickBot="1" x14ac:dyDescent="0.3">
      <c r="A23" s="153" t="s">
        <v>94</v>
      </c>
      <c r="B23" s="139">
        <f>'IdomSoft alapadatok'!F17-'IdomSoft alapadatok'!F18-'IdomSoft alapadatok'!F19</f>
        <v>3387250</v>
      </c>
      <c r="AI23" s="32"/>
      <c r="AJ23" s="32"/>
      <c r="AK23" s="32"/>
    </row>
    <row r="24" spans="1:37" ht="22.5" customHeight="1" thickBot="1" x14ac:dyDescent="0.3">
      <c r="A24" s="153" t="s">
        <v>115</v>
      </c>
      <c r="B24" s="139">
        <f>'IdomSoft alapadatok'!F20</f>
        <v>396549</v>
      </c>
      <c r="AI24" s="32"/>
      <c r="AJ24" s="32"/>
      <c r="AK24" s="32"/>
    </row>
    <row r="25" spans="1:37" ht="15" customHeight="1" x14ac:dyDescent="0.25">
      <c r="J25" s="102"/>
      <c r="K25" s="102"/>
      <c r="L25" s="32"/>
      <c r="M25" s="32"/>
      <c r="N25" s="32"/>
      <c r="O25" s="32"/>
      <c r="P25" s="32"/>
      <c r="Q25" s="99"/>
      <c r="R25" s="32"/>
      <c r="S25" s="32"/>
      <c r="AI25" s="32"/>
      <c r="AJ25" s="32"/>
      <c r="AK25" s="32"/>
    </row>
    <row r="26" spans="1:37" ht="15" customHeight="1" x14ac:dyDescent="0.25">
      <c r="J26" s="102"/>
      <c r="K26" s="102"/>
      <c r="L26" s="102"/>
      <c r="M26" s="68"/>
      <c r="N26" s="68"/>
      <c r="O26" s="68"/>
      <c r="P26" s="32"/>
      <c r="Q26" s="99"/>
      <c r="R26" s="32"/>
      <c r="S26" s="32"/>
      <c r="AI26" s="32"/>
      <c r="AJ26" s="32"/>
      <c r="AK26" s="32"/>
    </row>
    <row r="27" spans="1:37" x14ac:dyDescent="0.25">
      <c r="J27" s="102"/>
      <c r="K27" s="102"/>
      <c r="L27" s="102"/>
      <c r="M27" s="68"/>
      <c r="N27" s="68"/>
      <c r="O27" s="68"/>
      <c r="P27" s="32"/>
      <c r="Q27" s="99"/>
      <c r="R27" s="32"/>
      <c r="S27" s="32"/>
      <c r="AI27" s="32"/>
      <c r="AJ27" s="32"/>
      <c r="AK27" s="32"/>
    </row>
    <row r="28" spans="1:37" x14ac:dyDescent="0.25">
      <c r="J28" s="102"/>
      <c r="K28" s="102"/>
      <c r="L28" s="102"/>
      <c r="M28" s="68"/>
      <c r="N28" s="68"/>
      <c r="O28" s="68"/>
      <c r="P28" s="32"/>
      <c r="Q28" s="99"/>
      <c r="R28" s="32"/>
      <c r="S28" s="32"/>
    </row>
    <row r="29" spans="1:37" x14ac:dyDescent="0.25">
      <c r="J29" s="102"/>
      <c r="K29" s="102"/>
      <c r="L29" s="102"/>
      <c r="M29" s="68"/>
      <c r="N29" s="68"/>
      <c r="O29" s="68"/>
      <c r="P29" s="32"/>
      <c r="Q29" s="99"/>
      <c r="R29" s="32"/>
      <c r="S29" s="32"/>
    </row>
    <row r="30" spans="1:37" x14ac:dyDescent="0.25">
      <c r="J30" s="102"/>
      <c r="K30" s="102"/>
      <c r="L30" s="102"/>
      <c r="M30" s="68"/>
      <c r="N30" s="68"/>
      <c r="O30" s="68"/>
      <c r="P30" s="32"/>
      <c r="Q30" s="99"/>
      <c r="R30" s="32"/>
      <c r="S30" s="32"/>
    </row>
    <row r="31" spans="1:37" x14ac:dyDescent="0.25">
      <c r="J31" s="102"/>
      <c r="K31" s="102"/>
      <c r="L31" s="102"/>
      <c r="M31" s="68"/>
      <c r="N31" s="68"/>
      <c r="O31" s="68"/>
      <c r="P31" s="32"/>
      <c r="Q31" s="99"/>
      <c r="R31" s="32"/>
      <c r="S31" s="32"/>
    </row>
    <row r="32" spans="1:37" x14ac:dyDescent="0.25">
      <c r="J32" s="102"/>
      <c r="K32" s="102"/>
      <c r="L32" s="102"/>
      <c r="M32" s="68"/>
      <c r="N32" s="68"/>
      <c r="O32" s="68"/>
      <c r="P32" s="32"/>
      <c r="Q32" s="99"/>
      <c r="R32" s="32"/>
      <c r="S32" s="32"/>
    </row>
    <row r="33" spans="10:22" x14ac:dyDescent="0.25">
      <c r="J33" s="102"/>
      <c r="K33" s="102"/>
      <c r="L33" s="102"/>
      <c r="M33" s="68"/>
      <c r="N33" s="68"/>
      <c r="O33" s="68"/>
      <c r="P33" s="32"/>
      <c r="Q33" s="99"/>
      <c r="R33" s="32"/>
      <c r="S33" s="32"/>
    </row>
    <row r="34" spans="10:22" x14ac:dyDescent="0.25">
      <c r="K34" s="102"/>
      <c r="L34" s="102"/>
      <c r="M34" s="68"/>
      <c r="N34" s="68"/>
      <c r="O34" s="68"/>
      <c r="P34" s="32"/>
      <c r="Q34" s="99"/>
      <c r="R34" s="32"/>
      <c r="S34" s="32"/>
    </row>
    <row r="35" spans="10:22" ht="15" customHeight="1" x14ac:dyDescent="0.25">
      <c r="J35" s="102"/>
      <c r="K35" s="102"/>
      <c r="L35" s="102"/>
      <c r="M35" s="102"/>
      <c r="N35" s="102"/>
      <c r="O35" s="102"/>
      <c r="P35" s="102"/>
      <c r="Q35" s="99"/>
      <c r="R35" s="32"/>
      <c r="S35" s="32"/>
    </row>
    <row r="36" spans="10:22" x14ac:dyDescent="0.25">
      <c r="J36" s="102"/>
      <c r="K36" s="102"/>
      <c r="L36" s="102"/>
      <c r="M36" s="102"/>
      <c r="N36" s="102"/>
      <c r="O36" s="102"/>
      <c r="P36" s="102"/>
      <c r="Q36" s="99"/>
      <c r="R36" s="32"/>
      <c r="S36" s="32"/>
    </row>
    <row r="37" spans="10:22" x14ac:dyDescent="0.25">
      <c r="J37" s="168" t="s">
        <v>62</v>
      </c>
      <c r="K37" s="168"/>
      <c r="L37" s="168"/>
      <c r="M37" s="168"/>
      <c r="N37" s="168"/>
      <c r="O37" s="168"/>
      <c r="P37" s="168"/>
      <c r="Q37" s="99"/>
      <c r="R37" s="32"/>
      <c r="S37" s="32"/>
    </row>
    <row r="38" spans="10:22" x14ac:dyDescent="0.25">
      <c r="J38" s="168"/>
      <c r="K38" s="168"/>
      <c r="L38" s="168"/>
      <c r="M38" s="168"/>
      <c r="N38" s="168"/>
      <c r="O38" s="168"/>
      <c r="P38" s="168"/>
      <c r="Q38" s="99"/>
      <c r="R38" s="32"/>
      <c r="S38" s="32"/>
    </row>
    <row r="39" spans="10:22" ht="18" customHeight="1" x14ac:dyDescent="0.25">
      <c r="J39" s="168"/>
      <c r="K39" s="168"/>
      <c r="L39" s="168"/>
      <c r="M39" s="168"/>
      <c r="N39" s="168"/>
      <c r="O39" s="168"/>
      <c r="P39" s="168"/>
    </row>
    <row r="40" spans="10:22" x14ac:dyDescent="0.25">
      <c r="R40" s="36"/>
      <c r="S40" s="36"/>
      <c r="T40" s="36"/>
      <c r="U40" s="36"/>
    </row>
    <row r="41" spans="10:22" ht="15" customHeight="1" x14ac:dyDescent="0.25">
      <c r="K41" s="103"/>
      <c r="L41" s="103"/>
      <c r="M41" s="69"/>
      <c r="N41" s="69"/>
      <c r="O41" s="69"/>
      <c r="P41" s="33"/>
      <c r="Q41" s="100"/>
    </row>
    <row r="42" spans="10:22" ht="15.75" x14ac:dyDescent="0.25">
      <c r="J42" s="103"/>
      <c r="K42" s="103"/>
      <c r="L42" s="103"/>
      <c r="M42" s="69"/>
      <c r="N42" s="69"/>
      <c r="O42" s="69"/>
      <c r="P42" s="33"/>
      <c r="Q42" s="100"/>
    </row>
    <row r="43" spans="10:22" ht="15" customHeight="1" x14ac:dyDescent="0.25">
      <c r="J43" s="103"/>
      <c r="K43" s="103"/>
      <c r="L43" s="103"/>
      <c r="M43" s="69"/>
      <c r="N43" s="69"/>
      <c r="O43" s="69"/>
      <c r="P43" s="33"/>
      <c r="Q43" s="100"/>
    </row>
    <row r="44" spans="10:22" ht="15" customHeight="1" x14ac:dyDescent="0.25">
      <c r="J44" s="103"/>
      <c r="K44" s="103"/>
      <c r="L44" s="103"/>
      <c r="M44" s="69"/>
      <c r="N44" s="69"/>
      <c r="O44" s="69"/>
      <c r="P44" s="33"/>
      <c r="Q44" s="100"/>
    </row>
    <row r="45" spans="10:22" ht="18" customHeight="1" x14ac:dyDescent="0.25">
      <c r="J45" s="103"/>
      <c r="K45" s="103"/>
      <c r="L45" s="103"/>
      <c r="M45" s="69"/>
      <c r="N45" s="69"/>
      <c r="O45" s="69"/>
      <c r="P45" s="33"/>
      <c r="Q45" s="100"/>
      <c r="R45" s="70" t="s">
        <v>78</v>
      </c>
    </row>
    <row r="46" spans="10:22" ht="18" customHeight="1" x14ac:dyDescent="0.25">
      <c r="J46" s="103"/>
      <c r="K46" s="103"/>
      <c r="L46" s="103"/>
      <c r="M46" s="69"/>
      <c r="N46" s="69"/>
      <c r="O46" s="69"/>
      <c r="P46" s="33"/>
      <c r="Q46" s="100"/>
      <c r="R46" s="70" t="s">
        <v>79</v>
      </c>
    </row>
    <row r="47" spans="10:22" ht="15" customHeight="1" thickBot="1" x14ac:dyDescent="0.3">
      <c r="J47" s="103"/>
      <c r="K47" s="103"/>
      <c r="L47" s="103"/>
      <c r="M47" s="69"/>
      <c r="N47" s="69"/>
      <c r="O47" s="69"/>
      <c r="P47" s="33"/>
      <c r="Q47" s="100"/>
    </row>
    <row r="48" spans="10:22" ht="15" customHeight="1" thickBot="1" x14ac:dyDescent="0.3">
      <c r="J48" s="103"/>
      <c r="K48" s="103"/>
      <c r="L48" s="103"/>
      <c r="M48" s="69"/>
      <c r="N48" s="69"/>
      <c r="O48" s="69"/>
      <c r="P48" s="33"/>
      <c r="Q48" s="100"/>
      <c r="R48" s="125" t="s">
        <v>100</v>
      </c>
      <c r="S48" s="123" t="s">
        <v>3</v>
      </c>
      <c r="T48" s="124" t="s">
        <v>6</v>
      </c>
      <c r="U48" s="124" t="s">
        <v>5</v>
      </c>
      <c r="V48" s="124" t="s">
        <v>80</v>
      </c>
    </row>
    <row r="49" spans="10:36" ht="15" customHeight="1" thickBot="1" x14ac:dyDescent="0.3">
      <c r="J49" s="103"/>
      <c r="K49" s="103"/>
      <c r="L49" s="103"/>
      <c r="M49" s="69"/>
      <c r="N49" s="69"/>
      <c r="O49" s="69"/>
      <c r="P49" s="33"/>
      <c r="Q49" s="100"/>
      <c r="R49" s="115" t="s">
        <v>38</v>
      </c>
      <c r="S49" s="115">
        <f>Alapadatok!B2</f>
        <v>106914</v>
      </c>
      <c r="T49" s="115">
        <f>Alapadatok!Q2</f>
        <v>5032</v>
      </c>
      <c r="U49" s="115">
        <f>Alapadatok!R2</f>
        <v>6124</v>
      </c>
      <c r="V49" s="115">
        <f>Alapadatok!S2</f>
        <v>34610</v>
      </c>
    </row>
    <row r="50" spans="10:36" ht="15" customHeight="1" thickBot="1" x14ac:dyDescent="0.3">
      <c r="Q50" s="100"/>
      <c r="R50" s="115" t="s">
        <v>39</v>
      </c>
      <c r="S50" s="115">
        <f>Alapadatok!B3</f>
        <v>91495</v>
      </c>
      <c r="T50" s="115">
        <f>Alapadatok!Q3</f>
        <v>4808</v>
      </c>
      <c r="U50" s="115">
        <f>Alapadatok!R3</f>
        <v>5418</v>
      </c>
      <c r="V50" s="115">
        <f>Alapadatok!S3</f>
        <v>29406</v>
      </c>
    </row>
    <row r="51" spans="10:36" ht="15" customHeight="1" thickBot="1" x14ac:dyDescent="0.3">
      <c r="Q51" s="100"/>
      <c r="R51" s="115" t="s">
        <v>40</v>
      </c>
      <c r="S51" s="115">
        <f>Alapadatok!B4</f>
        <v>52423</v>
      </c>
      <c r="T51" s="115">
        <f>Alapadatok!Q4</f>
        <v>2537</v>
      </c>
      <c r="U51" s="115">
        <f>Alapadatok!R4</f>
        <v>4227</v>
      </c>
      <c r="V51" s="115">
        <f>Alapadatok!S4</f>
        <v>16607</v>
      </c>
    </row>
    <row r="52" spans="10:36" ht="15" customHeight="1" thickBot="1" x14ac:dyDescent="0.3">
      <c r="Q52" s="100"/>
      <c r="R52" s="115" t="s">
        <v>41</v>
      </c>
      <c r="S52" s="115">
        <f>Alapadatok!B5</f>
        <v>20652</v>
      </c>
      <c r="T52" s="115">
        <f>Alapadatok!Q5</f>
        <v>352</v>
      </c>
      <c r="U52" s="115">
        <f>Alapadatok!R5</f>
        <v>318</v>
      </c>
      <c r="V52" s="115">
        <f>Alapadatok!S5</f>
        <v>7033</v>
      </c>
    </row>
    <row r="53" spans="10:36" ht="15" customHeight="1" thickBot="1" x14ac:dyDescent="0.3">
      <c r="J53" s="169" t="s">
        <v>28</v>
      </c>
      <c r="K53" s="169"/>
      <c r="L53" s="169"/>
      <c r="M53" s="169"/>
      <c r="N53" s="169"/>
      <c r="O53" s="169"/>
      <c r="P53" s="169"/>
      <c r="Q53" s="100"/>
      <c r="R53" s="115" t="s">
        <v>42</v>
      </c>
      <c r="S53" s="115">
        <f>Alapadatok!B6</f>
        <v>66234</v>
      </c>
      <c r="T53" s="115">
        <f>Alapadatok!Q6</f>
        <v>897</v>
      </c>
      <c r="U53" s="115">
        <f>Alapadatok!R6</f>
        <v>795</v>
      </c>
      <c r="V53" s="115">
        <f>Alapadatok!S6</f>
        <v>21682</v>
      </c>
    </row>
    <row r="54" spans="10:36" ht="15" customHeight="1" thickBot="1" x14ac:dyDescent="0.3">
      <c r="J54" s="169"/>
      <c r="K54" s="169"/>
      <c r="L54" s="169"/>
      <c r="M54" s="169"/>
      <c r="N54" s="169"/>
      <c r="O54" s="169"/>
      <c r="P54" s="169"/>
      <c r="Q54" s="100"/>
      <c r="R54" s="115" t="s">
        <v>43</v>
      </c>
      <c r="S54" s="115">
        <f>Alapadatok!B7</f>
        <v>135771</v>
      </c>
      <c r="T54" s="115">
        <f>Alapadatok!Q7</f>
        <v>3698</v>
      </c>
      <c r="U54" s="115">
        <f>Alapadatok!R7</f>
        <v>3947</v>
      </c>
      <c r="V54" s="115">
        <f>Alapadatok!S7</f>
        <v>43564</v>
      </c>
      <c r="AA54" s="70"/>
    </row>
    <row r="55" spans="10:36" ht="16.5" thickBot="1" x14ac:dyDescent="0.3">
      <c r="J55" s="169"/>
      <c r="K55" s="169"/>
      <c r="L55" s="169"/>
      <c r="M55" s="169"/>
      <c r="N55" s="169"/>
      <c r="O55" s="169"/>
      <c r="P55" s="169"/>
      <c r="Q55" s="100"/>
      <c r="R55" s="115" t="s">
        <v>44</v>
      </c>
      <c r="S55" s="115">
        <f>Alapadatok!B8</f>
        <v>139491</v>
      </c>
      <c r="T55" s="115">
        <f>Alapadatok!Q8</f>
        <v>4822</v>
      </c>
      <c r="U55" s="115">
        <f>Alapadatok!R8</f>
        <v>5659</v>
      </c>
      <c r="V55" s="115">
        <f>Alapadatok!S8</f>
        <v>43796</v>
      </c>
    </row>
    <row r="56" spans="10:36" ht="16.5" customHeight="1" thickBot="1" x14ac:dyDescent="0.3">
      <c r="K56" s="102"/>
      <c r="L56" s="102"/>
      <c r="M56" s="68"/>
      <c r="N56" s="68"/>
      <c r="O56" s="68"/>
      <c r="R56" s="115" t="s">
        <v>45</v>
      </c>
      <c r="S56" s="115">
        <f>Alapadatok!B9</f>
        <v>136277</v>
      </c>
      <c r="T56" s="115">
        <f>Alapadatok!Q9</f>
        <v>4293</v>
      </c>
      <c r="U56" s="115">
        <f>Alapadatok!R9</f>
        <v>4926</v>
      </c>
      <c r="V56" s="115">
        <f>Alapadatok!S9</f>
        <v>42831</v>
      </c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</row>
    <row r="57" spans="10:36" ht="15" customHeight="1" thickBot="1" x14ac:dyDescent="0.3">
      <c r="J57" s="102"/>
      <c r="K57" s="102"/>
      <c r="L57" s="102"/>
      <c r="M57" s="68"/>
      <c r="N57" s="68"/>
      <c r="O57" s="68"/>
      <c r="P57" s="32"/>
      <c r="Q57" s="99"/>
      <c r="R57" s="115" t="s">
        <v>46</v>
      </c>
      <c r="S57" s="115">
        <f>Alapadatok!B10</f>
        <v>107546</v>
      </c>
      <c r="T57" s="115">
        <f>Alapadatok!Q10</f>
        <v>4066</v>
      </c>
      <c r="U57" s="115">
        <f>Alapadatok!R10</f>
        <v>4263</v>
      </c>
      <c r="V57" s="115">
        <f>Alapadatok!S10</f>
        <v>31847</v>
      </c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</row>
    <row r="58" spans="10:36" ht="15.75" customHeight="1" thickBot="1" x14ac:dyDescent="0.3">
      <c r="J58" s="102"/>
      <c r="K58" s="102"/>
      <c r="L58" s="102"/>
      <c r="M58" s="68"/>
      <c r="N58" s="68"/>
      <c r="O58" s="68"/>
      <c r="P58" s="32"/>
      <c r="Q58" s="99"/>
      <c r="R58" s="115" t="s">
        <v>47</v>
      </c>
      <c r="S58" s="115">
        <f>Alapadatok!B11</f>
        <v>94290</v>
      </c>
      <c r="T58" s="115">
        <f>Alapadatok!Q11</f>
        <v>4030</v>
      </c>
      <c r="U58" s="115">
        <f>Alapadatok!R11</f>
        <v>3226</v>
      </c>
      <c r="V58" s="115">
        <f>Alapadatok!S11</f>
        <v>28981</v>
      </c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</row>
    <row r="59" spans="10:36" ht="15.75" customHeight="1" thickBot="1" x14ac:dyDescent="0.3">
      <c r="J59" s="102"/>
      <c r="K59" s="102"/>
      <c r="L59" s="102"/>
      <c r="M59" s="68"/>
      <c r="N59" s="68"/>
      <c r="O59" s="68"/>
      <c r="P59" s="32"/>
      <c r="Q59" s="99"/>
      <c r="R59" s="115" t="s">
        <v>48</v>
      </c>
      <c r="S59" s="115">
        <f>Alapadatok!B12</f>
        <v>62156</v>
      </c>
      <c r="T59" s="115">
        <f>Alapadatok!Q12</f>
        <v>4716</v>
      </c>
      <c r="U59" s="115">
        <f>Alapadatok!R12</f>
        <v>2721</v>
      </c>
      <c r="V59" s="115">
        <f>Alapadatok!S12</f>
        <v>19511</v>
      </c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</row>
    <row r="60" spans="10:36" ht="15.75" customHeight="1" thickBot="1" x14ac:dyDescent="0.3">
      <c r="J60" s="102"/>
      <c r="K60" s="102"/>
      <c r="L60" s="102"/>
      <c r="M60" s="68"/>
      <c r="N60" s="68"/>
      <c r="O60" s="68"/>
      <c r="P60" s="32"/>
      <c r="Q60" s="99"/>
      <c r="R60" s="115" t="s">
        <v>49</v>
      </c>
      <c r="S60" s="115">
        <f>Alapadatok!B13</f>
        <v>45528</v>
      </c>
      <c r="T60" s="115">
        <f>Alapadatok!Q13</f>
        <v>2406</v>
      </c>
      <c r="U60" s="115">
        <f>Alapadatok!R13</f>
        <v>2385</v>
      </c>
      <c r="V60" s="115">
        <f>Alapadatok!S13</f>
        <v>15025</v>
      </c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</row>
    <row r="61" spans="10:36" ht="15" customHeight="1" thickBot="1" x14ac:dyDescent="0.3">
      <c r="J61" s="102"/>
      <c r="K61" s="102"/>
      <c r="L61" s="102"/>
      <c r="M61" s="68"/>
      <c r="N61" s="68"/>
      <c r="O61" s="68"/>
      <c r="P61" s="32"/>
      <c r="Q61" s="99"/>
      <c r="R61" s="118" t="s">
        <v>54</v>
      </c>
      <c r="S61" s="118">
        <f>SUM(S49:S60)</f>
        <v>1058777</v>
      </c>
      <c r="T61" s="118">
        <f>SUM(T49:T60)</f>
        <v>41657</v>
      </c>
      <c r="U61" s="118">
        <f>SUM(U49:U60)</f>
        <v>44009</v>
      </c>
      <c r="V61" s="118">
        <f>SUM(V49:V60)</f>
        <v>334893</v>
      </c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</row>
    <row r="62" spans="10:36" ht="15" customHeight="1" x14ac:dyDescent="0.25">
      <c r="J62" s="102"/>
      <c r="K62" s="102"/>
      <c r="L62" s="102"/>
      <c r="M62" s="68"/>
      <c r="N62" s="68"/>
      <c r="O62" s="68"/>
      <c r="P62" s="32"/>
      <c r="Q62" s="99"/>
      <c r="R62" s="32"/>
      <c r="S62" s="32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</row>
    <row r="63" spans="10:36" ht="15" customHeight="1" x14ac:dyDescent="0.25">
      <c r="J63" s="102"/>
      <c r="K63" s="102"/>
      <c r="L63" s="102"/>
      <c r="M63" s="68"/>
      <c r="N63" s="68"/>
      <c r="O63" s="68"/>
      <c r="P63" s="32"/>
      <c r="Q63" s="99"/>
      <c r="R63" s="32"/>
      <c r="S63" s="32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</row>
    <row r="64" spans="10:36" x14ac:dyDescent="0.25">
      <c r="J64" s="102"/>
      <c r="K64" s="102"/>
      <c r="L64" s="102"/>
      <c r="M64" s="68"/>
      <c r="N64" s="68"/>
      <c r="O64" s="68"/>
      <c r="P64" s="32"/>
      <c r="Q64" s="99"/>
      <c r="R64" s="32"/>
      <c r="S64" s="32"/>
      <c r="AB64" s="101"/>
      <c r="AC64" s="101"/>
      <c r="AD64" s="101"/>
      <c r="AE64" s="101"/>
      <c r="AF64" s="101"/>
      <c r="AG64" s="101"/>
      <c r="AH64" s="101"/>
      <c r="AI64" s="101"/>
    </row>
    <row r="65" spans="10:35" x14ac:dyDescent="0.25">
      <c r="J65" s="102"/>
      <c r="K65" s="102"/>
      <c r="L65" s="102"/>
      <c r="M65" s="68"/>
      <c r="N65" s="68"/>
      <c r="O65" s="68"/>
      <c r="P65" s="32"/>
      <c r="Q65" s="99"/>
      <c r="R65" s="32"/>
      <c r="S65" s="32"/>
      <c r="AB65" s="101"/>
      <c r="AC65" s="101"/>
      <c r="AD65" s="101"/>
      <c r="AE65" s="101"/>
      <c r="AF65" s="101"/>
      <c r="AG65" s="101"/>
      <c r="AH65" s="101"/>
      <c r="AI65" s="101"/>
    </row>
    <row r="66" spans="10:35" ht="15" customHeight="1" x14ac:dyDescent="0.25">
      <c r="K66" s="102"/>
      <c r="L66" s="102"/>
      <c r="M66" s="102"/>
      <c r="N66" s="102"/>
      <c r="O66" s="102"/>
      <c r="P66" s="102"/>
      <c r="Q66" s="99"/>
      <c r="R66" s="32"/>
      <c r="S66" s="32"/>
      <c r="AB66" s="101"/>
      <c r="AC66" s="101"/>
      <c r="AD66" s="101"/>
      <c r="AE66" s="101"/>
      <c r="AF66" s="101"/>
      <c r="AG66" s="101"/>
      <c r="AH66" s="101"/>
      <c r="AI66" s="101"/>
    </row>
    <row r="67" spans="10:35" x14ac:dyDescent="0.25">
      <c r="J67" s="102"/>
      <c r="K67" s="102"/>
      <c r="L67" s="102"/>
      <c r="M67" s="102"/>
      <c r="N67" s="102"/>
      <c r="O67" s="102"/>
      <c r="P67" s="102"/>
      <c r="Q67" s="99"/>
      <c r="R67" s="32"/>
      <c r="S67" s="32"/>
      <c r="AB67" s="101"/>
      <c r="AC67" s="101"/>
      <c r="AD67" s="101"/>
      <c r="AE67" s="101"/>
      <c r="AF67" s="101"/>
      <c r="AG67" s="101"/>
      <c r="AH67" s="101"/>
      <c r="AI67" s="101"/>
    </row>
    <row r="68" spans="10:35" x14ac:dyDescent="0.25">
      <c r="J68" s="102"/>
      <c r="K68" s="102"/>
      <c r="L68" s="102"/>
      <c r="M68" s="102"/>
      <c r="N68" s="102"/>
      <c r="O68" s="102"/>
      <c r="P68" s="102"/>
      <c r="Q68" s="99"/>
      <c r="R68" s="32"/>
      <c r="S68" s="32"/>
      <c r="AB68" s="101"/>
      <c r="AC68" s="101"/>
      <c r="AD68" s="101"/>
      <c r="AE68" s="101"/>
      <c r="AF68" s="101"/>
      <c r="AG68" s="101"/>
      <c r="AH68" s="101"/>
      <c r="AI68" s="101"/>
    </row>
    <row r="69" spans="10:35" x14ac:dyDescent="0.25">
      <c r="K69" s="32"/>
      <c r="L69" s="32"/>
      <c r="M69" s="32"/>
      <c r="N69" s="32"/>
      <c r="O69" s="32"/>
      <c r="P69" s="32"/>
      <c r="Q69" s="99"/>
      <c r="R69" s="32"/>
      <c r="S69" s="32"/>
      <c r="AB69" s="101"/>
      <c r="AC69" s="101"/>
      <c r="AD69" s="101"/>
      <c r="AE69" s="101"/>
      <c r="AF69" s="101"/>
      <c r="AG69" s="101"/>
      <c r="AH69" s="101"/>
      <c r="AI69" s="101"/>
    </row>
    <row r="70" spans="10:35" x14ac:dyDescent="0.25">
      <c r="J70" s="168" t="s">
        <v>29</v>
      </c>
      <c r="K70" s="168"/>
      <c r="L70" s="168"/>
      <c r="M70" s="168"/>
      <c r="N70" s="168"/>
      <c r="O70" s="168"/>
      <c r="P70" s="168"/>
      <c r="Q70" s="99"/>
      <c r="R70" s="32"/>
      <c r="S70" s="32"/>
      <c r="AB70" s="101"/>
      <c r="AC70" s="101"/>
      <c r="AD70" s="101"/>
      <c r="AE70" s="101"/>
      <c r="AF70" s="101"/>
      <c r="AG70" s="101"/>
      <c r="AH70" s="101"/>
      <c r="AI70" s="101"/>
    </row>
    <row r="71" spans="10:35" x14ac:dyDescent="0.25">
      <c r="J71" s="168"/>
      <c r="K71" s="168"/>
      <c r="L71" s="168"/>
      <c r="M71" s="168"/>
      <c r="N71" s="168"/>
      <c r="O71" s="168"/>
      <c r="P71" s="168"/>
      <c r="R71" s="32" t="s">
        <v>98</v>
      </c>
      <c r="S71" s="32"/>
      <c r="AB71" s="101"/>
      <c r="AC71" s="101"/>
      <c r="AD71" s="101"/>
      <c r="AE71" s="101"/>
      <c r="AF71" s="101"/>
      <c r="AG71" s="101"/>
      <c r="AH71" s="101"/>
      <c r="AI71" s="101"/>
    </row>
    <row r="72" spans="10:35" x14ac:dyDescent="0.25">
      <c r="J72" s="168"/>
      <c r="K72" s="168"/>
      <c r="L72" s="168"/>
      <c r="M72" s="168"/>
      <c r="N72" s="168"/>
      <c r="O72" s="168"/>
      <c r="P72" s="168"/>
    </row>
  </sheetData>
  <mergeCells count="5">
    <mergeCell ref="J70:P72"/>
    <mergeCell ref="J37:P39"/>
    <mergeCell ref="J53:P55"/>
    <mergeCell ref="A1:P1"/>
    <mergeCell ref="A21:I2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fitToWidth="0" orientation="portrait" r:id="rId1"/>
  <headerFooter differentFirst="1">
    <oddFooter>&amp;R&amp;P</oddFooter>
    <firstHeader>&amp;C&amp;"Times New Roman,Félkövér"&amp;16Havi jelentés a tároló elemet tartalmazó eSZIG statisztikai adatairól
&amp;D</firstHeader>
  </headerFooter>
  <ignoredErrors>
    <ignoredError sqref="D16:P16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8"/>
  <sheetViews>
    <sheetView workbookViewId="0">
      <selection activeCell="E28" sqref="E28"/>
    </sheetView>
  </sheetViews>
  <sheetFormatPr defaultRowHeight="15" x14ac:dyDescent="0.25"/>
  <cols>
    <col min="2" max="2" width="22" bestFit="1" customWidth="1"/>
    <col min="4" max="4" width="10.28515625" bestFit="1" customWidth="1"/>
    <col min="5" max="5" width="32" customWidth="1"/>
    <col min="6" max="6" width="21.5703125" bestFit="1" customWidth="1"/>
    <col min="7" max="7" width="27.28515625" bestFit="1" customWidth="1"/>
    <col min="8" max="8" width="21.42578125" bestFit="1" customWidth="1"/>
    <col min="9" max="9" width="11.28515625" bestFit="1" customWidth="1"/>
    <col min="10" max="10" width="25.5703125" bestFit="1" customWidth="1"/>
    <col min="11" max="11" width="26" bestFit="1" customWidth="1"/>
    <col min="12" max="12" width="23.140625" bestFit="1" customWidth="1"/>
    <col min="13" max="13" width="26.140625" bestFit="1" customWidth="1"/>
    <col min="14" max="14" width="30.7109375" bestFit="1" customWidth="1"/>
    <col min="15" max="15" width="32.28515625" bestFit="1" customWidth="1"/>
    <col min="16" max="16" width="29.42578125" bestFit="1" customWidth="1"/>
    <col min="17" max="17" width="15.5703125" bestFit="1" customWidth="1"/>
    <col min="18" max="18" width="19" bestFit="1" customWidth="1"/>
    <col min="19" max="19" width="15.28515625" bestFit="1" customWidth="1"/>
    <col min="20" max="20" width="20.7109375" bestFit="1" customWidth="1"/>
  </cols>
  <sheetData>
    <row r="2" spans="2:20" x14ac:dyDescent="0.25">
      <c r="B2" t="s">
        <v>63</v>
      </c>
      <c r="C2" t="s">
        <v>37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8</v>
      </c>
      <c r="N2" t="s">
        <v>73</v>
      </c>
      <c r="O2" t="s">
        <v>74</v>
      </c>
      <c r="P2" t="s">
        <v>7</v>
      </c>
      <c r="Q2" t="s">
        <v>75</v>
      </c>
      <c r="R2" t="s">
        <v>6</v>
      </c>
      <c r="S2" t="s">
        <v>5</v>
      </c>
      <c r="T2" t="s">
        <v>81</v>
      </c>
    </row>
    <row r="3" spans="2:20" x14ac:dyDescent="0.25">
      <c r="B3" s="126" t="s">
        <v>38</v>
      </c>
      <c r="C3">
        <v>137210</v>
      </c>
      <c r="D3">
        <v>30296</v>
      </c>
      <c r="E3">
        <v>106914</v>
      </c>
      <c r="F3">
        <v>100798</v>
      </c>
      <c r="G3">
        <v>5528</v>
      </c>
      <c r="H3">
        <v>588</v>
      </c>
      <c r="I3">
        <v>7404</v>
      </c>
      <c r="J3">
        <v>58916</v>
      </c>
      <c r="K3">
        <v>13565</v>
      </c>
      <c r="L3">
        <v>37140</v>
      </c>
      <c r="M3">
        <v>333</v>
      </c>
      <c r="N3">
        <v>33</v>
      </c>
      <c r="O3">
        <v>58</v>
      </c>
      <c r="P3">
        <v>7787</v>
      </c>
      <c r="Q3">
        <v>2002</v>
      </c>
      <c r="R3">
        <v>5032</v>
      </c>
      <c r="S3">
        <v>6124</v>
      </c>
      <c r="T3">
        <v>34610</v>
      </c>
    </row>
    <row r="4" spans="2:20" x14ac:dyDescent="0.25">
      <c r="B4" s="126" t="s">
        <v>39</v>
      </c>
      <c r="C4">
        <v>116217</v>
      </c>
      <c r="D4">
        <v>24722</v>
      </c>
      <c r="E4">
        <v>91495</v>
      </c>
      <c r="F4">
        <v>85598</v>
      </c>
      <c r="G4">
        <v>5259</v>
      </c>
      <c r="H4">
        <v>638</v>
      </c>
      <c r="I4">
        <v>6322</v>
      </c>
      <c r="J4">
        <v>50759</v>
      </c>
      <c r="K4">
        <v>11776</v>
      </c>
      <c r="L4">
        <v>32036</v>
      </c>
      <c r="M4">
        <v>315</v>
      </c>
      <c r="N4">
        <v>25</v>
      </c>
      <c r="O4">
        <v>92</v>
      </c>
      <c r="P4">
        <v>6515</v>
      </c>
      <c r="Q4">
        <v>1894</v>
      </c>
      <c r="R4">
        <v>4808</v>
      </c>
      <c r="S4">
        <v>5418</v>
      </c>
      <c r="T4">
        <v>29406</v>
      </c>
    </row>
    <row r="5" spans="2:20" x14ac:dyDescent="0.25">
      <c r="B5" s="126" t="s">
        <v>40</v>
      </c>
      <c r="C5">
        <v>66105</v>
      </c>
      <c r="D5">
        <v>13682</v>
      </c>
      <c r="E5">
        <v>52423</v>
      </c>
      <c r="F5">
        <v>49712</v>
      </c>
      <c r="G5">
        <v>2376</v>
      </c>
      <c r="H5">
        <v>335</v>
      </c>
      <c r="I5">
        <v>3534</v>
      </c>
      <c r="J5">
        <v>29804</v>
      </c>
      <c r="K5">
        <v>6907</v>
      </c>
      <c r="L5">
        <v>19039</v>
      </c>
      <c r="M5">
        <v>218</v>
      </c>
      <c r="N5">
        <v>19</v>
      </c>
      <c r="O5">
        <v>68</v>
      </c>
      <c r="P5">
        <v>3553</v>
      </c>
      <c r="Q5">
        <v>1183</v>
      </c>
      <c r="R5">
        <v>2537</v>
      </c>
      <c r="S5">
        <v>4227</v>
      </c>
      <c r="T5">
        <v>16607</v>
      </c>
    </row>
    <row r="6" spans="2:20" x14ac:dyDescent="0.25">
      <c r="B6" s="126" t="s">
        <v>41</v>
      </c>
      <c r="C6">
        <v>26406</v>
      </c>
      <c r="D6">
        <v>5754</v>
      </c>
      <c r="E6">
        <v>20652</v>
      </c>
      <c r="F6">
        <v>20316</v>
      </c>
      <c r="G6">
        <v>159</v>
      </c>
      <c r="H6">
        <v>177</v>
      </c>
      <c r="I6">
        <v>794</v>
      </c>
      <c r="J6">
        <v>12176</v>
      </c>
      <c r="K6">
        <v>3758</v>
      </c>
      <c r="L6">
        <v>7510</v>
      </c>
      <c r="M6">
        <v>90</v>
      </c>
      <c r="N6">
        <v>6</v>
      </c>
      <c r="O6">
        <v>17</v>
      </c>
      <c r="P6">
        <v>795</v>
      </c>
      <c r="Q6">
        <v>669</v>
      </c>
      <c r="R6">
        <v>352</v>
      </c>
      <c r="S6">
        <v>318</v>
      </c>
      <c r="T6">
        <v>7033</v>
      </c>
    </row>
    <row r="7" spans="2:20" x14ac:dyDescent="0.25">
      <c r="B7" s="126" t="s">
        <v>42</v>
      </c>
      <c r="C7">
        <v>84130</v>
      </c>
      <c r="D7">
        <v>17896</v>
      </c>
      <c r="E7">
        <v>66234</v>
      </c>
      <c r="F7">
        <v>65108</v>
      </c>
      <c r="G7">
        <v>717</v>
      </c>
      <c r="H7">
        <v>409</v>
      </c>
      <c r="I7">
        <v>4381</v>
      </c>
      <c r="J7">
        <v>38359</v>
      </c>
      <c r="K7">
        <v>6910</v>
      </c>
      <c r="L7">
        <v>26698</v>
      </c>
      <c r="M7">
        <v>214</v>
      </c>
      <c r="N7">
        <v>11</v>
      </c>
      <c r="O7">
        <v>64</v>
      </c>
      <c r="P7">
        <v>4462</v>
      </c>
      <c r="Q7">
        <v>1850</v>
      </c>
      <c r="R7">
        <v>897</v>
      </c>
      <c r="S7">
        <v>795</v>
      </c>
      <c r="T7">
        <v>21682</v>
      </c>
    </row>
    <row r="8" spans="2:20" x14ac:dyDescent="0.25">
      <c r="B8" s="126" t="s">
        <v>43</v>
      </c>
      <c r="C8">
        <v>175347</v>
      </c>
      <c r="D8">
        <v>39576</v>
      </c>
      <c r="E8">
        <v>135771</v>
      </c>
      <c r="F8">
        <v>131030</v>
      </c>
      <c r="G8">
        <v>3914</v>
      </c>
      <c r="H8">
        <v>827</v>
      </c>
      <c r="I8">
        <v>8558</v>
      </c>
      <c r="J8">
        <v>79378</v>
      </c>
      <c r="K8">
        <v>18536</v>
      </c>
      <c r="L8">
        <v>51735</v>
      </c>
      <c r="M8">
        <v>255</v>
      </c>
      <c r="N8">
        <v>17</v>
      </c>
      <c r="O8">
        <v>112</v>
      </c>
      <c r="P8">
        <v>8723</v>
      </c>
      <c r="Q8">
        <v>2370</v>
      </c>
      <c r="R8">
        <v>3698</v>
      </c>
      <c r="S8">
        <v>3947</v>
      </c>
      <c r="T8">
        <v>43564</v>
      </c>
    </row>
    <row r="9" spans="2:20" x14ac:dyDescent="0.25">
      <c r="B9" s="126" t="s">
        <v>44</v>
      </c>
      <c r="C9">
        <v>178037</v>
      </c>
      <c r="D9">
        <v>38546</v>
      </c>
      <c r="E9">
        <v>139491</v>
      </c>
      <c r="F9">
        <v>133022</v>
      </c>
      <c r="G9">
        <v>5721</v>
      </c>
      <c r="H9">
        <v>748</v>
      </c>
      <c r="I9">
        <v>8882</v>
      </c>
      <c r="J9">
        <v>83444</v>
      </c>
      <c r="K9">
        <v>23238</v>
      </c>
      <c r="L9">
        <v>50814</v>
      </c>
      <c r="M9">
        <v>284</v>
      </c>
      <c r="N9">
        <v>29</v>
      </c>
      <c r="O9">
        <v>68</v>
      </c>
      <c r="P9">
        <v>9011</v>
      </c>
      <c r="Q9">
        <v>2626</v>
      </c>
      <c r="R9">
        <v>4822</v>
      </c>
      <c r="S9">
        <v>5659</v>
      </c>
      <c r="T9">
        <v>43796</v>
      </c>
    </row>
    <row r="10" spans="2:20" x14ac:dyDescent="0.25">
      <c r="B10" s="126" t="s">
        <v>45</v>
      </c>
      <c r="C10">
        <v>178473</v>
      </c>
      <c r="D10">
        <v>42196</v>
      </c>
      <c r="E10">
        <v>136277</v>
      </c>
      <c r="F10">
        <v>130557</v>
      </c>
      <c r="G10">
        <v>4912</v>
      </c>
      <c r="H10">
        <v>808</v>
      </c>
      <c r="I10">
        <v>7718</v>
      </c>
      <c r="J10">
        <v>85708</v>
      </c>
      <c r="K10">
        <v>28706</v>
      </c>
      <c r="L10">
        <v>48756</v>
      </c>
      <c r="M10">
        <v>223</v>
      </c>
      <c r="N10">
        <v>23</v>
      </c>
      <c r="O10">
        <v>112</v>
      </c>
      <c r="P10">
        <v>7888</v>
      </c>
      <c r="Q10">
        <v>2141</v>
      </c>
      <c r="R10">
        <v>4293</v>
      </c>
      <c r="S10">
        <v>4926</v>
      </c>
      <c r="T10">
        <v>42831</v>
      </c>
    </row>
    <row r="11" spans="2:20" x14ac:dyDescent="0.25">
      <c r="B11" s="126" t="s">
        <v>46</v>
      </c>
      <c r="C11">
        <v>138150</v>
      </c>
      <c r="D11">
        <v>30604</v>
      </c>
      <c r="E11">
        <v>107546</v>
      </c>
      <c r="F11">
        <v>102847</v>
      </c>
      <c r="G11">
        <v>4143</v>
      </c>
      <c r="H11">
        <v>556</v>
      </c>
      <c r="I11">
        <v>8801</v>
      </c>
      <c r="J11">
        <v>66066</v>
      </c>
      <c r="K11">
        <v>13326</v>
      </c>
      <c r="L11">
        <v>43412</v>
      </c>
      <c r="M11">
        <v>244</v>
      </c>
      <c r="N11">
        <v>49</v>
      </c>
      <c r="O11">
        <v>45</v>
      </c>
      <c r="P11">
        <v>8990</v>
      </c>
      <c r="Q11">
        <v>1881</v>
      </c>
      <c r="R11">
        <v>4066</v>
      </c>
      <c r="S11">
        <v>4263</v>
      </c>
      <c r="T11">
        <v>31847</v>
      </c>
    </row>
    <row r="12" spans="2:20" x14ac:dyDescent="0.25">
      <c r="B12" s="126" t="s">
        <v>47</v>
      </c>
      <c r="C12">
        <v>121367</v>
      </c>
      <c r="D12">
        <v>27077</v>
      </c>
      <c r="E12">
        <v>94290</v>
      </c>
      <c r="F12">
        <v>90435</v>
      </c>
      <c r="G12">
        <v>3247</v>
      </c>
      <c r="H12">
        <v>608</v>
      </c>
      <c r="I12">
        <v>7797</v>
      </c>
      <c r="J12">
        <v>58065</v>
      </c>
      <c r="K12">
        <v>11472</v>
      </c>
      <c r="L12">
        <v>38274</v>
      </c>
      <c r="M12">
        <v>303</v>
      </c>
      <c r="N12">
        <v>31</v>
      </c>
      <c r="O12">
        <v>47</v>
      </c>
      <c r="P12">
        <v>7938</v>
      </c>
      <c r="Q12">
        <v>1633</v>
      </c>
      <c r="R12">
        <v>4030</v>
      </c>
      <c r="S12">
        <v>3226</v>
      </c>
      <c r="T12">
        <v>28981</v>
      </c>
    </row>
    <row r="13" spans="2:20" x14ac:dyDescent="0.25">
      <c r="B13" s="126" t="s">
        <v>48</v>
      </c>
      <c r="C13">
        <v>78300</v>
      </c>
      <c r="D13">
        <v>16144</v>
      </c>
      <c r="E13">
        <v>62156</v>
      </c>
      <c r="F13">
        <v>58986</v>
      </c>
      <c r="G13">
        <v>2409</v>
      </c>
      <c r="H13">
        <v>761</v>
      </c>
      <c r="I13">
        <v>5149</v>
      </c>
      <c r="J13">
        <v>36819</v>
      </c>
      <c r="K13">
        <v>6477</v>
      </c>
      <c r="L13">
        <v>24758</v>
      </c>
      <c r="M13">
        <v>211</v>
      </c>
      <c r="N13">
        <v>18</v>
      </c>
      <c r="O13">
        <v>72</v>
      </c>
      <c r="P13">
        <v>5283</v>
      </c>
      <c r="Q13">
        <v>1367</v>
      </c>
      <c r="R13">
        <v>4716</v>
      </c>
      <c r="S13">
        <v>2721</v>
      </c>
      <c r="T13">
        <v>19511</v>
      </c>
    </row>
    <row r="14" spans="2:20" x14ac:dyDescent="0.25">
      <c r="B14" s="126" t="s">
        <v>49</v>
      </c>
      <c r="C14">
        <v>57807</v>
      </c>
      <c r="D14">
        <v>12279</v>
      </c>
      <c r="E14">
        <v>45528</v>
      </c>
      <c r="F14">
        <v>42819</v>
      </c>
      <c r="G14">
        <v>1856</v>
      </c>
      <c r="H14">
        <v>853</v>
      </c>
      <c r="I14">
        <v>2926</v>
      </c>
      <c r="J14">
        <v>26345</v>
      </c>
      <c r="K14">
        <v>5891</v>
      </c>
      <c r="L14">
        <v>17259</v>
      </c>
      <c r="M14">
        <v>163</v>
      </c>
      <c r="N14">
        <v>19</v>
      </c>
      <c r="O14">
        <v>48</v>
      </c>
      <c r="P14">
        <v>2965</v>
      </c>
      <c r="Q14">
        <v>1127</v>
      </c>
      <c r="R14">
        <v>2406</v>
      </c>
      <c r="S14">
        <v>2385</v>
      </c>
      <c r="T14">
        <v>15025</v>
      </c>
    </row>
    <row r="16" spans="2:20" x14ac:dyDescent="0.25">
      <c r="B16" s="130" t="s">
        <v>76</v>
      </c>
      <c r="C16" s="13"/>
      <c r="E16" t="s">
        <v>90</v>
      </c>
      <c r="F16" t="s">
        <v>95</v>
      </c>
    </row>
    <row r="17" spans="2:6" x14ac:dyDescent="0.25">
      <c r="B17" s="126" t="s">
        <v>38</v>
      </c>
      <c r="C17">
        <v>17911</v>
      </c>
      <c r="E17" t="s">
        <v>91</v>
      </c>
      <c r="F17" s="154">
        <v>8755684</v>
      </c>
    </row>
    <row r="18" spans="2:6" x14ac:dyDescent="0.25">
      <c r="B18" s="126" t="s">
        <v>39</v>
      </c>
      <c r="C18">
        <v>15993</v>
      </c>
      <c r="E18" t="s">
        <v>92</v>
      </c>
      <c r="F18" s="152">
        <v>4898095</v>
      </c>
    </row>
    <row r="19" spans="2:6" x14ac:dyDescent="0.25">
      <c r="B19" s="126" t="s">
        <v>40</v>
      </c>
      <c r="C19">
        <v>9043</v>
      </c>
      <c r="E19" t="s">
        <v>93</v>
      </c>
      <c r="F19" s="152">
        <v>470339</v>
      </c>
    </row>
    <row r="20" spans="2:6" x14ac:dyDescent="0.25">
      <c r="B20" s="126" t="s">
        <v>41</v>
      </c>
      <c r="C20">
        <v>4079</v>
      </c>
      <c r="E20" t="s">
        <v>116</v>
      </c>
      <c r="F20" s="155">
        <v>396549</v>
      </c>
    </row>
    <row r="21" spans="2:6" x14ac:dyDescent="0.25">
      <c r="B21" s="126" t="s">
        <v>42</v>
      </c>
      <c r="C21">
        <v>8513</v>
      </c>
    </row>
    <row r="22" spans="2:6" x14ac:dyDescent="0.25">
      <c r="B22" s="126" t="s">
        <v>43</v>
      </c>
      <c r="C22">
        <v>24090</v>
      </c>
    </row>
    <row r="23" spans="2:6" x14ac:dyDescent="0.25">
      <c r="B23" s="126" t="s">
        <v>44</v>
      </c>
      <c r="C23">
        <v>29373</v>
      </c>
    </row>
    <row r="24" spans="2:6" x14ac:dyDescent="0.25">
      <c r="B24" s="126" t="s">
        <v>45</v>
      </c>
      <c r="C24">
        <v>35594</v>
      </c>
    </row>
    <row r="25" spans="2:6" x14ac:dyDescent="0.25">
      <c r="B25" s="126" t="s">
        <v>46</v>
      </c>
      <c r="C25">
        <v>16664</v>
      </c>
    </row>
    <row r="26" spans="2:6" x14ac:dyDescent="0.25">
      <c r="B26" s="126" t="s">
        <v>47</v>
      </c>
      <c r="C26">
        <v>14647</v>
      </c>
    </row>
    <row r="27" spans="2:6" x14ac:dyDescent="0.25">
      <c r="B27" s="126" t="s">
        <v>48</v>
      </c>
      <c r="C27">
        <v>8277</v>
      </c>
    </row>
    <row r="28" spans="2:6" x14ac:dyDescent="0.25">
      <c r="B28" s="126" t="s">
        <v>49</v>
      </c>
      <c r="C28">
        <v>7467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Alapadatok</vt:lpstr>
      <vt:lpstr>FedezetiPont</vt:lpstr>
      <vt:lpstr>Jelentés</vt:lpstr>
      <vt:lpstr>IdomSoft alapadatok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Pajlócz Gergely</dc:creator>
  <cp:lastModifiedBy>Szemere András</cp:lastModifiedBy>
  <cp:lastPrinted>2020-07-01T10:02:10Z</cp:lastPrinted>
  <dcterms:created xsi:type="dcterms:W3CDTF">2016-05-05T08:53:53Z</dcterms:created>
  <dcterms:modified xsi:type="dcterms:W3CDTF">2021-02-04T10:18:45Z</dcterms:modified>
</cp:coreProperties>
</file>