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20" yWindow="360" windowWidth="20730" windowHeight="10680" activeTab="1"/>
  </bookViews>
  <sheets>
    <sheet name="Alapadatok" sheetId="1" r:id="rId1"/>
    <sheet name="Jelentés" sheetId="2" r:id="rId2"/>
    <sheet name="Szakrendszeri alapadatok" sheetId="5" state="hidden" r:id="rId3"/>
  </sheets>
  <externalReferences>
    <externalReference r:id="rId4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5" l="1"/>
  <c r="P19" i="1" l="1"/>
  <c r="P20" i="1"/>
  <c r="N20" i="1"/>
  <c r="K20" i="1"/>
  <c r="I20" i="1"/>
  <c r="F20" i="1"/>
  <c r="D20" i="1"/>
  <c r="B26" i="2" l="1"/>
  <c r="B2" i="1" l="1"/>
  <c r="F33" i="5" s="1"/>
  <c r="C2" i="1"/>
  <c r="B3" i="1"/>
  <c r="F34" i="5" s="1"/>
  <c r="D34" i="5" s="1"/>
  <c r="C3" i="1"/>
  <c r="B4" i="1"/>
  <c r="F35" i="5" s="1"/>
  <c r="C4" i="1"/>
  <c r="B5" i="1"/>
  <c r="F36" i="5" s="1"/>
  <c r="F45" i="5" s="1"/>
  <c r="C5" i="1"/>
  <c r="B6" i="1"/>
  <c r="F37" i="5" s="1"/>
  <c r="C6" i="1"/>
  <c r="B7" i="1"/>
  <c r="F38" i="5" s="1"/>
  <c r="D38" i="5" s="1"/>
  <c r="C7" i="1"/>
  <c r="B8" i="1"/>
  <c r="F39" i="5" s="1"/>
  <c r="C8" i="1"/>
  <c r="B9" i="1"/>
  <c r="F40" i="5" s="1"/>
  <c r="C9" i="1"/>
  <c r="B10" i="1"/>
  <c r="F41" i="5" s="1"/>
  <c r="C10" i="1"/>
  <c r="B11" i="1"/>
  <c r="F42" i="5" s="1"/>
  <c r="D42" i="5" s="1"/>
  <c r="C11" i="1"/>
  <c r="B12" i="1"/>
  <c r="F43" i="5" s="1"/>
  <c r="C12" i="1"/>
  <c r="B13" i="1"/>
  <c r="F44" i="5" s="1"/>
  <c r="D44" i="5" s="1"/>
  <c r="C13" i="1"/>
  <c r="E2" i="1"/>
  <c r="E33" i="5" s="1"/>
  <c r="E3" i="1"/>
  <c r="E34" i="5" s="1"/>
  <c r="E4" i="1"/>
  <c r="E35" i="5" s="1"/>
  <c r="E5" i="1"/>
  <c r="E36" i="5" s="1"/>
  <c r="E6" i="1"/>
  <c r="E37" i="5" s="1"/>
  <c r="E7" i="1"/>
  <c r="E38" i="5" s="1"/>
  <c r="E8" i="1"/>
  <c r="E39" i="5" s="1"/>
  <c r="E9" i="1"/>
  <c r="E40" i="5" s="1"/>
  <c r="E10" i="1"/>
  <c r="E41" i="5" s="1"/>
  <c r="E11" i="1"/>
  <c r="E42" i="5" s="1"/>
  <c r="E12" i="1"/>
  <c r="E43" i="5" s="1"/>
  <c r="E13" i="1"/>
  <c r="E44" i="5" s="1"/>
  <c r="G2" i="1"/>
  <c r="G3" i="1"/>
  <c r="G4" i="1"/>
  <c r="G5" i="1"/>
  <c r="G6" i="1"/>
  <c r="G7" i="1"/>
  <c r="G8" i="1"/>
  <c r="G9" i="1"/>
  <c r="G10" i="1"/>
  <c r="G11" i="1"/>
  <c r="G12" i="1"/>
  <c r="G13" i="1"/>
  <c r="H2" i="1"/>
  <c r="H3" i="1"/>
  <c r="H4" i="1"/>
  <c r="H5" i="1"/>
  <c r="H6" i="1"/>
  <c r="H7" i="1"/>
  <c r="H8" i="1"/>
  <c r="H9" i="1"/>
  <c r="H10" i="1"/>
  <c r="H11" i="1"/>
  <c r="H12" i="1"/>
  <c r="H13" i="1"/>
  <c r="J2" i="1"/>
  <c r="J3" i="1"/>
  <c r="J4" i="1"/>
  <c r="J5" i="1"/>
  <c r="J6" i="1"/>
  <c r="J7" i="1"/>
  <c r="J8" i="1"/>
  <c r="J9" i="1"/>
  <c r="J10" i="1"/>
  <c r="J11" i="1"/>
  <c r="J12" i="1"/>
  <c r="J13" i="1"/>
  <c r="L2" i="1"/>
  <c r="L3" i="1"/>
  <c r="L4" i="1"/>
  <c r="L5" i="1"/>
  <c r="L6" i="1"/>
  <c r="L7" i="1"/>
  <c r="L8" i="1"/>
  <c r="L9" i="1"/>
  <c r="L10" i="1"/>
  <c r="L11" i="1"/>
  <c r="L12" i="1"/>
  <c r="L13" i="1"/>
  <c r="M2" i="1"/>
  <c r="M3" i="1"/>
  <c r="M4" i="1"/>
  <c r="M5" i="1"/>
  <c r="M6" i="1"/>
  <c r="M7" i="1"/>
  <c r="M8" i="1"/>
  <c r="M9" i="1"/>
  <c r="M10" i="1"/>
  <c r="M11" i="1"/>
  <c r="M12" i="1"/>
  <c r="M13" i="1"/>
  <c r="N19" i="1"/>
  <c r="K19" i="1"/>
  <c r="I19" i="1"/>
  <c r="F19" i="1"/>
  <c r="D19" i="1"/>
  <c r="E45" i="5" l="1"/>
  <c r="D43" i="5"/>
  <c r="D41" i="5"/>
  <c r="D37" i="5"/>
  <c r="D40" i="5"/>
  <c r="D36" i="5"/>
  <c r="D45" i="5" s="1"/>
  <c r="D39" i="5"/>
  <c r="D35" i="5"/>
  <c r="D33" i="5"/>
  <c r="O2" i="1"/>
  <c r="A22" i="2"/>
  <c r="B25" i="2" l="1"/>
  <c r="E24" i="2" l="1"/>
  <c r="C24" i="2"/>
  <c r="B24" i="2"/>
  <c r="D24" i="2" l="1"/>
  <c r="F24" i="2"/>
  <c r="P18" i="1"/>
  <c r="N18" i="1"/>
  <c r="K18" i="1"/>
  <c r="I18" i="1"/>
  <c r="F18" i="1"/>
  <c r="D18" i="1"/>
  <c r="P17" i="1" l="1"/>
  <c r="P16" i="1"/>
  <c r="N17" i="1"/>
  <c r="N16" i="1"/>
  <c r="K17" i="1"/>
  <c r="K16" i="1"/>
  <c r="I17" i="1"/>
  <c r="I16" i="1"/>
  <c r="F17" i="1"/>
  <c r="F16" i="1"/>
  <c r="D17" i="1"/>
  <c r="D16" i="1"/>
  <c r="F26" i="1" l="1"/>
  <c r="S2" i="1" l="1"/>
  <c r="V51" i="2" s="1"/>
  <c r="S3" i="1"/>
  <c r="V52" i="2" s="1"/>
  <c r="S4" i="1"/>
  <c r="V53" i="2" s="1"/>
  <c r="S5" i="1"/>
  <c r="V54" i="2" s="1"/>
  <c r="S6" i="1"/>
  <c r="V55" i="2" s="1"/>
  <c r="S7" i="1"/>
  <c r="V56" i="2" s="1"/>
  <c r="S8" i="1"/>
  <c r="V57" i="2" s="1"/>
  <c r="S9" i="1"/>
  <c r="V58" i="2" s="1"/>
  <c r="S10" i="1"/>
  <c r="V59" i="2" s="1"/>
  <c r="S11" i="1"/>
  <c r="V60" i="2" s="1"/>
  <c r="S12" i="1"/>
  <c r="V61" i="2" s="1"/>
  <c r="S13" i="1"/>
  <c r="V62" i="2" s="1"/>
  <c r="V63" i="2" l="1"/>
  <c r="S14" i="1"/>
  <c r="S21" i="1" s="1"/>
  <c r="B12" i="2" l="1"/>
  <c r="B9" i="2" l="1"/>
  <c r="F31" i="1"/>
  <c r="F32" i="1"/>
  <c r="F33" i="1"/>
  <c r="F34" i="1"/>
  <c r="F35" i="1"/>
  <c r="F36" i="1"/>
  <c r="F37" i="1"/>
  <c r="F27" i="1"/>
  <c r="F28" i="1"/>
  <c r="F29" i="1"/>
  <c r="E26" i="1"/>
  <c r="E27" i="1"/>
  <c r="E28" i="1"/>
  <c r="E29" i="1"/>
  <c r="E31" i="1"/>
  <c r="E32" i="1"/>
  <c r="E33" i="1"/>
  <c r="E34" i="1"/>
  <c r="E35" i="1"/>
  <c r="E36" i="1"/>
  <c r="E37" i="1"/>
  <c r="D31" i="1"/>
  <c r="D32" i="1"/>
  <c r="D33" i="1"/>
  <c r="D34" i="1"/>
  <c r="D35" i="1"/>
  <c r="D36" i="1"/>
  <c r="D37" i="1"/>
  <c r="D26" i="1"/>
  <c r="D27" i="1"/>
  <c r="D28" i="1"/>
  <c r="D29" i="1"/>
  <c r="R7" i="1"/>
  <c r="R8" i="1"/>
  <c r="R9" i="1"/>
  <c r="R10" i="1"/>
  <c r="R11" i="1"/>
  <c r="R12" i="1"/>
  <c r="R13" i="1"/>
  <c r="R2" i="1"/>
  <c r="R3" i="1"/>
  <c r="R4" i="1"/>
  <c r="R5" i="1"/>
  <c r="Q7" i="1"/>
  <c r="Q8" i="1"/>
  <c r="Q9" i="1"/>
  <c r="Q10" i="1"/>
  <c r="Q11" i="1"/>
  <c r="Q12" i="1"/>
  <c r="Q13" i="1"/>
  <c r="Q2" i="1"/>
  <c r="Q3" i="1"/>
  <c r="Q4" i="1"/>
  <c r="Q5" i="1"/>
  <c r="M9" i="2"/>
  <c r="M10" i="2"/>
  <c r="M11" i="2"/>
  <c r="M12" i="2"/>
  <c r="M13" i="2"/>
  <c r="M14" i="2"/>
  <c r="M15" i="2"/>
  <c r="M4" i="2"/>
  <c r="M5" i="2"/>
  <c r="M6" i="2"/>
  <c r="M7" i="2"/>
  <c r="J9" i="2"/>
  <c r="J10" i="2"/>
  <c r="J11" i="2"/>
  <c r="J12" i="2"/>
  <c r="J13" i="2"/>
  <c r="J14" i="2"/>
  <c r="J15" i="2"/>
  <c r="J4" i="2"/>
  <c r="J5" i="2"/>
  <c r="J6" i="2"/>
  <c r="J7" i="2"/>
  <c r="H9" i="2"/>
  <c r="H11" i="2"/>
  <c r="H12" i="2"/>
  <c r="H13" i="2"/>
  <c r="H4" i="2"/>
  <c r="H5" i="2"/>
  <c r="H6" i="2"/>
  <c r="H7" i="2"/>
  <c r="G12" i="2"/>
  <c r="F7" i="1"/>
  <c r="F10" i="1"/>
  <c r="C9" i="2"/>
  <c r="C10" i="2"/>
  <c r="D10" i="1"/>
  <c r="C13" i="2"/>
  <c r="C14" i="2"/>
  <c r="C4" i="2"/>
  <c r="C5" i="2"/>
  <c r="C6" i="2"/>
  <c r="C7" i="2"/>
  <c r="F30" i="1"/>
  <c r="E30" i="1"/>
  <c r="D30" i="1"/>
  <c r="H8" i="2"/>
  <c r="J8" i="2"/>
  <c r="M8" i="2"/>
  <c r="Q6" i="1"/>
  <c r="R6" i="1"/>
  <c r="G4" i="2" l="1"/>
  <c r="K2" i="1"/>
  <c r="I2" i="1"/>
  <c r="N2" i="1"/>
  <c r="F2" i="1"/>
  <c r="D2" i="1"/>
  <c r="L8" i="2"/>
  <c r="N6" i="1"/>
  <c r="F3" i="1"/>
  <c r="D3" i="1"/>
  <c r="L7" i="2"/>
  <c r="N5" i="1"/>
  <c r="G5" i="2"/>
  <c r="K3" i="1"/>
  <c r="I3" i="1"/>
  <c r="N4" i="1"/>
  <c r="F6" i="1"/>
  <c r="D6" i="1"/>
  <c r="F5" i="1"/>
  <c r="D5" i="1"/>
  <c r="N3" i="1"/>
  <c r="F4" i="1"/>
  <c r="D4" i="1"/>
  <c r="G7" i="2"/>
  <c r="K5" i="1"/>
  <c r="I5" i="1"/>
  <c r="G8" i="2"/>
  <c r="K6" i="1"/>
  <c r="I6" i="1"/>
  <c r="G6" i="2"/>
  <c r="K4" i="1"/>
  <c r="I4" i="1"/>
  <c r="E4" i="2"/>
  <c r="B15" i="2"/>
  <c r="F13" i="1"/>
  <c r="D13" i="1"/>
  <c r="G15" i="2"/>
  <c r="K15" i="2" s="1"/>
  <c r="K13" i="1"/>
  <c r="I13" i="1"/>
  <c r="N13" i="1"/>
  <c r="N12" i="1"/>
  <c r="D12" i="1"/>
  <c r="F12" i="1"/>
  <c r="G14" i="2"/>
  <c r="K14" i="2" s="1"/>
  <c r="I12" i="1"/>
  <c r="K12" i="1"/>
  <c r="D11" i="1"/>
  <c r="F11" i="1"/>
  <c r="G13" i="2"/>
  <c r="I13" i="2" s="1"/>
  <c r="I11" i="1"/>
  <c r="K11" i="1"/>
  <c r="N11" i="1"/>
  <c r="L12" i="2"/>
  <c r="N12" i="2" s="1"/>
  <c r="N10" i="1"/>
  <c r="K10" i="1"/>
  <c r="I10" i="1"/>
  <c r="B11" i="2"/>
  <c r="D9" i="1"/>
  <c r="F9" i="1"/>
  <c r="G11" i="2"/>
  <c r="K11" i="2" s="1"/>
  <c r="K9" i="1"/>
  <c r="I9" i="1"/>
  <c r="L11" i="2"/>
  <c r="N11" i="2" s="1"/>
  <c r="N9" i="1"/>
  <c r="G10" i="2"/>
  <c r="K10" i="2" s="1"/>
  <c r="I8" i="1"/>
  <c r="K8" i="1"/>
  <c r="D8" i="1"/>
  <c r="F8" i="1"/>
  <c r="N8" i="1"/>
  <c r="G9" i="2"/>
  <c r="I7" i="1"/>
  <c r="K7" i="1"/>
  <c r="D7" i="1"/>
  <c r="L9" i="2"/>
  <c r="N7" i="1"/>
  <c r="D9" i="2"/>
  <c r="E6" i="2"/>
  <c r="E5" i="2"/>
  <c r="B8" i="2"/>
  <c r="B7" i="2"/>
  <c r="E13" i="2"/>
  <c r="E9" i="2"/>
  <c r="F9" i="2" s="1"/>
  <c r="H15" i="2"/>
  <c r="O3" i="1"/>
  <c r="P3" i="1" s="1"/>
  <c r="L5" i="2"/>
  <c r="O11" i="1"/>
  <c r="P11" i="1" s="1"/>
  <c r="L13" i="2"/>
  <c r="O5" i="1"/>
  <c r="P5" i="1" s="1"/>
  <c r="E12" i="2"/>
  <c r="F12" i="2" s="1"/>
  <c r="H14" i="2"/>
  <c r="H10" i="2"/>
  <c r="P2" i="1"/>
  <c r="L4" i="2"/>
  <c r="B6" i="2"/>
  <c r="B14" i="2"/>
  <c r="E8" i="2"/>
  <c r="B5" i="2"/>
  <c r="B13" i="2"/>
  <c r="C12" i="2"/>
  <c r="D12" i="2" s="1"/>
  <c r="E7" i="2"/>
  <c r="E15" i="2"/>
  <c r="E11" i="2"/>
  <c r="O13" i="1"/>
  <c r="P13" i="1" s="1"/>
  <c r="L15" i="2"/>
  <c r="B10" i="2"/>
  <c r="C8" i="2"/>
  <c r="B4" i="2"/>
  <c r="C15" i="2"/>
  <c r="C11" i="2"/>
  <c r="E14" i="2"/>
  <c r="E10" i="2"/>
  <c r="O4" i="1"/>
  <c r="P4" i="1" s="1"/>
  <c r="L6" i="2"/>
  <c r="O12" i="1"/>
  <c r="P12" i="1" s="1"/>
  <c r="L14" i="2"/>
  <c r="O8" i="1"/>
  <c r="P8" i="1" s="1"/>
  <c r="L10" i="2"/>
  <c r="O10" i="1"/>
  <c r="P10" i="1" s="1"/>
  <c r="O9" i="1"/>
  <c r="P9" i="1" s="1"/>
  <c r="O7" i="1"/>
  <c r="P7" i="1" s="1"/>
  <c r="O6" i="1"/>
  <c r="P6" i="1" s="1"/>
  <c r="D15" i="2" l="1"/>
  <c r="N4" i="2"/>
  <c r="F4" i="2"/>
  <c r="D4" i="2"/>
  <c r="K4" i="2"/>
  <c r="I4" i="2"/>
  <c r="F15" i="2"/>
  <c r="D11" i="2"/>
  <c r="N8" i="2"/>
  <c r="N7" i="2"/>
  <c r="N6" i="2"/>
  <c r="N5" i="2"/>
  <c r="F11" i="2"/>
  <c r="I15" i="2"/>
  <c r="K13" i="2"/>
  <c r="F6" i="2"/>
  <c r="D6" i="2"/>
  <c r="F8" i="2"/>
  <c r="D8" i="2"/>
  <c r="K6" i="2"/>
  <c r="I6" i="2"/>
  <c r="F5" i="2"/>
  <c r="D5" i="2"/>
  <c r="F7" i="2"/>
  <c r="D7" i="2"/>
  <c r="K7" i="2"/>
  <c r="I7" i="2"/>
  <c r="K8" i="2"/>
  <c r="I8" i="2"/>
  <c r="K5" i="2"/>
  <c r="I5" i="2"/>
  <c r="I14" i="2"/>
  <c r="I11" i="2"/>
  <c r="I10" i="2"/>
  <c r="N14" i="2"/>
  <c r="N15" i="2"/>
  <c r="N13" i="2"/>
  <c r="N10" i="2"/>
  <c r="F14" i="2"/>
  <c r="D14" i="2"/>
  <c r="F10" i="2"/>
  <c r="D10" i="2"/>
  <c r="D13" i="2"/>
  <c r="F13" i="2"/>
  <c r="I12" i="2"/>
  <c r="K12" i="2"/>
  <c r="N9" i="2"/>
  <c r="K9" i="2"/>
  <c r="I9" i="2"/>
  <c r="U5" i="2"/>
  <c r="V5" i="2"/>
  <c r="W5" i="2"/>
  <c r="U6" i="2"/>
  <c r="V6" i="2"/>
  <c r="W6" i="2"/>
  <c r="U7" i="2"/>
  <c r="V7" i="2"/>
  <c r="W7" i="2"/>
  <c r="U8" i="2"/>
  <c r="V8" i="2"/>
  <c r="W8" i="2"/>
  <c r="U9" i="2"/>
  <c r="V9" i="2"/>
  <c r="W9" i="2"/>
  <c r="U10" i="2"/>
  <c r="V10" i="2"/>
  <c r="W10" i="2"/>
  <c r="U11" i="2"/>
  <c r="V11" i="2"/>
  <c r="W11" i="2"/>
  <c r="U12" i="2"/>
  <c r="V12" i="2"/>
  <c r="W12" i="2"/>
  <c r="U13" i="2"/>
  <c r="V13" i="2"/>
  <c r="W13" i="2"/>
  <c r="U14" i="2"/>
  <c r="V14" i="2"/>
  <c r="W14" i="2"/>
  <c r="U15" i="2"/>
  <c r="V15" i="2"/>
  <c r="W15" i="2"/>
  <c r="W4" i="2"/>
  <c r="V4" i="2"/>
  <c r="U4" i="2"/>
  <c r="O5" i="2"/>
  <c r="P5" i="2" s="1"/>
  <c r="O6" i="2"/>
  <c r="P6" i="2" s="1"/>
  <c r="O7" i="2"/>
  <c r="P7" i="2" s="1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4" i="2"/>
  <c r="P4" i="2" s="1"/>
  <c r="O16" i="2" l="1"/>
  <c r="M16" i="2"/>
  <c r="L16" i="2"/>
  <c r="J16" i="2"/>
  <c r="H16" i="2"/>
  <c r="G16" i="2"/>
  <c r="E16" i="2"/>
  <c r="C16" i="2"/>
  <c r="B16" i="2"/>
  <c r="S4" i="2"/>
  <c r="T4" i="2"/>
  <c r="S5" i="2"/>
  <c r="T5" i="2"/>
  <c r="S6" i="2"/>
  <c r="T6" i="2"/>
  <c r="S7" i="2"/>
  <c r="T7" i="2"/>
  <c r="S8" i="2"/>
  <c r="T8" i="2"/>
  <c r="S9" i="2"/>
  <c r="T9" i="2"/>
  <c r="S10" i="2"/>
  <c r="T10" i="2"/>
  <c r="S11" i="2"/>
  <c r="T11" i="2"/>
  <c r="S12" i="2"/>
  <c r="T12" i="2"/>
  <c r="S13" i="2"/>
  <c r="T13" i="2"/>
  <c r="S14" i="2"/>
  <c r="T14" i="2"/>
  <c r="S15" i="2"/>
  <c r="T15" i="2"/>
  <c r="P16" i="2" l="1"/>
  <c r="N16" i="2"/>
  <c r="K16" i="2"/>
  <c r="I16" i="2"/>
  <c r="F16" i="2"/>
  <c r="D16" i="2"/>
  <c r="T16" i="2"/>
  <c r="S16" i="2"/>
  <c r="O14" i="1" l="1"/>
  <c r="O21" i="1" s="1"/>
  <c r="L14" i="1"/>
  <c r="L21" i="1" s="1"/>
  <c r="G14" i="1"/>
  <c r="G21" i="1" s="1"/>
  <c r="W16" i="2"/>
  <c r="V16" i="2"/>
  <c r="U16" i="2"/>
  <c r="C30" i="1"/>
  <c r="C31" i="1"/>
  <c r="C32" i="1"/>
  <c r="C33" i="1"/>
  <c r="C34" i="1"/>
  <c r="C35" i="1"/>
  <c r="C36" i="1"/>
  <c r="C37" i="1"/>
  <c r="B30" i="1"/>
  <c r="B31" i="1"/>
  <c r="B32" i="1"/>
  <c r="B33" i="1"/>
  <c r="B34" i="1"/>
  <c r="B35" i="1"/>
  <c r="B36" i="1"/>
  <c r="B37" i="1"/>
  <c r="C29" i="1"/>
  <c r="C28" i="1"/>
  <c r="C27" i="1"/>
  <c r="C26" i="1"/>
  <c r="B29" i="1"/>
  <c r="B28" i="1"/>
  <c r="B27" i="1"/>
  <c r="B26" i="1"/>
  <c r="G20" i="2" l="1"/>
  <c r="P14" i="1"/>
  <c r="L20" i="2"/>
  <c r="U52" i="2"/>
  <c r="U53" i="2"/>
  <c r="U54" i="2"/>
  <c r="U55" i="2"/>
  <c r="U56" i="2"/>
  <c r="U57" i="2"/>
  <c r="U58" i="2"/>
  <c r="U59" i="2"/>
  <c r="U60" i="2"/>
  <c r="U61" i="2"/>
  <c r="U62" i="2"/>
  <c r="U51" i="2"/>
  <c r="T52" i="2"/>
  <c r="T53" i="2"/>
  <c r="T54" i="2"/>
  <c r="T55" i="2"/>
  <c r="T56" i="2"/>
  <c r="T57" i="2"/>
  <c r="T58" i="2"/>
  <c r="T59" i="2"/>
  <c r="T60" i="2"/>
  <c r="T61" i="2"/>
  <c r="T62" i="2"/>
  <c r="T51" i="2"/>
  <c r="S53" i="2"/>
  <c r="S54" i="2"/>
  <c r="S55" i="2"/>
  <c r="S56" i="2"/>
  <c r="S57" i="2"/>
  <c r="S58" i="2"/>
  <c r="S59" i="2"/>
  <c r="S60" i="2"/>
  <c r="S61" i="2"/>
  <c r="S62" i="2"/>
  <c r="S52" i="2"/>
  <c r="S51" i="2"/>
  <c r="C38" i="1"/>
  <c r="D38" i="1"/>
  <c r="E38" i="1"/>
  <c r="F38" i="1"/>
  <c r="B38" i="1"/>
  <c r="P21" i="1" l="1"/>
  <c r="P20" i="2" s="1"/>
  <c r="O20" i="2"/>
  <c r="U63" i="2"/>
  <c r="T63" i="2"/>
  <c r="S63" i="2"/>
  <c r="R14" i="1"/>
  <c r="R21" i="1" s="1"/>
  <c r="Q14" i="1"/>
  <c r="Q21" i="1" s="1"/>
  <c r="M14" i="1"/>
  <c r="M21" i="1" s="1"/>
  <c r="J14" i="1"/>
  <c r="J21" i="1" s="1"/>
  <c r="H14" i="1"/>
  <c r="H21" i="1" s="1"/>
  <c r="E14" i="1"/>
  <c r="E21" i="1" s="1"/>
  <c r="C14" i="1"/>
  <c r="C21" i="1" s="1"/>
  <c r="B14" i="1"/>
  <c r="B21" i="1" s="1"/>
  <c r="I14" i="1" l="1"/>
  <c r="B20" i="2"/>
  <c r="F14" i="1"/>
  <c r="D14" i="1"/>
  <c r="K14" i="1"/>
  <c r="N14" i="1"/>
  <c r="E20" i="2"/>
  <c r="D21" i="1"/>
  <c r="D20" i="2" s="1"/>
  <c r="C20" i="2"/>
  <c r="F21" i="1" l="1"/>
  <c r="F20" i="2" s="1"/>
  <c r="J20" i="2"/>
  <c r="K21" i="1"/>
  <c r="K20" i="2" s="1"/>
  <c r="N21" i="1"/>
  <c r="N20" i="2" s="1"/>
  <c r="M20" i="2"/>
  <c r="H20" i="2"/>
  <c r="I21" i="1"/>
  <c r="I20" i="2" s="1"/>
</calcChain>
</file>

<file path=xl/comments1.xml><?xml version="1.0" encoding="utf-8"?>
<comments xmlns="http://schemas.openxmlformats.org/spreadsheetml/2006/main">
  <authors>
    <author>KEK KH</author>
    <author>Szemere András</author>
  </authors>
  <commentList>
    <comment ref="B1" authorId="0">
      <text>
        <r>
          <rPr>
            <sz val="8"/>
            <color indexed="81"/>
            <rFont val="Times New Roman"/>
            <family val="1"/>
            <charset val="238"/>
          </rPr>
          <t>(21) Állandó személyazonosító igazolvány: a  törvényben meghatározott érvényességi idővel és – a  29/E.  § (2) bekezdésében meghatározott kivétellel, azaz a 65 év feletti polgár dönthet arról, hogy tároló elem és határidő nélküli szig-te kér  – tároló elemmel rendelkező személyazonosító igazolvány</t>
        </r>
        <r>
          <rPr>
            <sz val="8"/>
            <color indexed="81"/>
            <rFont val="Tahoma"/>
            <family val="2"/>
            <charset val="238"/>
          </rPr>
          <t xml:space="preserve">.
</t>
        </r>
      </text>
    </comment>
    <comment ref="E1" authorId="0">
      <text>
        <r>
          <rPr>
            <sz val="9"/>
            <color indexed="81"/>
            <rFont val="Times New Roman"/>
            <family val="1"/>
            <charset val="238"/>
          </rPr>
          <t>(2) A  65. életévet betöltött jogosult – a  (4)  bekezdésben foglalt kivétellel – kérheti, hogy a  részére határidő
nélküli érvényességi idejű személyazonosító igazolvány kerüljön kiállításra. A  határidő nélküli érvényességi idejű
személyazonosító igazolvány tároló elemet nem tartalmaz, érvényességi idejeként a kiállítást követő 60. év január
első napját kell feltüntetni.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" authorId="0">
      <text>
        <r>
          <rPr>
            <sz val="8"/>
            <color indexed="81"/>
            <rFont val="Times New Roman"/>
            <family val="1"/>
            <charset val="238"/>
          </rPr>
          <t>(4) Az  állandó személyazonosító igazolvány jogosultja a (2)  bekezdés szerinti kérelem előterjesztésekor elfogadja
az e-Aláírás funkcióval kapcsolatos szolgáltatási szabályzatot, kezdeményezi a szolgáltatási szerződés megkötését,
valamint megteszi a szolgáltatás igénybevételéhez szükséges nyilatkozatokat.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5" authorId="0">
      <text>
        <r>
          <rPr>
            <sz val="8"/>
            <color indexed="81"/>
            <rFont val="Times New Roman"/>
            <family val="1"/>
            <charset val="238"/>
          </rPr>
          <t>(21) Állandó személyazonosító igazolvány: a  törvényben meghatározott érvényességi idővel és – a  29/E.  § (2) bekezdésében meghatározott kivétellel, azaz a 65 év feletti polgár dönthet arról, hogy tároló elem és határidő nélküli SZIG-et kér – tároló elemmel rendelkező személyazonosító igazolvány</t>
        </r>
        <r>
          <rPr>
            <sz val="8"/>
            <color indexed="81"/>
            <rFont val="Tahoma"/>
            <family val="2"/>
            <charset val="238"/>
          </rPr>
          <t xml:space="preserve">.
</t>
        </r>
      </text>
    </comment>
    <comment ref="D25" authorId="0">
      <text>
        <r>
          <rPr>
            <sz val="9"/>
            <color indexed="81"/>
            <rFont val="Times New Roman"/>
            <family val="1"/>
            <charset val="238"/>
          </rPr>
          <t>(9) A tároló elem nem tartalmazza az ujjnyomatot, ha
a) a polgár a személyazonosító igazolvány kiállításakor a 12. életévét még nem tölti be,
b) a polgár annak rögzítését visszautasította, vagy annak adására fizikailag képtelen.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5" authorId="1">
      <text>
        <r>
          <rPr>
            <sz val="9"/>
            <color indexed="81"/>
            <rFont val="Times New Roman"/>
            <family val="1"/>
            <charset val="238"/>
          </rPr>
          <t>Oka lehet:
- egészségügyi okból akadályozott (meghatalmazotti beadás)
- honosítási eljárás, igénylő nincs jelen
- egyéb (65 év feletti chip nélküli SZIG kérelme, meghatalmazotti beadás).</t>
        </r>
      </text>
    </comment>
  </commentList>
</comments>
</file>

<file path=xl/comments2.xml><?xml version="1.0" encoding="utf-8"?>
<comments xmlns="http://schemas.openxmlformats.org/spreadsheetml/2006/main">
  <authors>
    <author>KEK KH</author>
    <author>BM-IHÁT</author>
    <author>Szemere András</author>
  </authors>
  <commentList>
    <comment ref="B3" authorId="0">
      <text>
        <r>
          <rPr>
            <sz val="8"/>
            <color indexed="81"/>
            <rFont val="Times New Roman"/>
            <family val="1"/>
            <charset val="238"/>
          </rPr>
          <t>(21) Állandó személyazonosító igazolvány: a  törvényben meghatározott érvényességi idővel és – a 29/E. § (2) bekezdésében meghatározott kivétellel, azaz a 65 év feletti polgár dönthet arról, hogy tároló elem és határidő nélküli SZIG-et kér  – tároló elemmel rendelkező személyazonosító igazolvány</t>
        </r>
        <r>
          <rPr>
            <sz val="8"/>
            <color indexed="81"/>
            <rFont val="Tahoma"/>
            <family val="2"/>
            <charset val="238"/>
          </rPr>
          <t>.</t>
        </r>
      </text>
    </comment>
    <comment ref="E3" authorId="0">
      <text>
        <r>
          <rPr>
            <sz val="9"/>
            <color indexed="81"/>
            <rFont val="Times New Roman"/>
            <family val="1"/>
            <charset val="238"/>
          </rPr>
          <t>(2) A  65. életévet betöltött jogosult – a  (4)  bekezdésben foglalt kivétellel – kérheti, hogy a  részére határidő
nélküli érvényességi idejű személyazonosító igazolvány kerüljön kiállításra. A  határidő nélküli érvényességi idejű
személyazonosító igazolvány tároló elemet nem tartalmaz, érvényességi idejeként a kiállítást követő 60. év január
első napját kell feltüntetni.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3" authorId="0">
      <text>
        <r>
          <rPr>
            <sz val="8"/>
            <color indexed="81"/>
            <rFont val="Times New Roman"/>
            <family val="1"/>
            <charset val="238"/>
          </rPr>
          <t>(4) Az  állandó személyazonosító igazolvány jogosultja a  (2)  bekezdés szerinti kérelem előterjesztésekor elfogadja
az e-aláírási funkcióval kapcsolatos szolgáltatási szabályzatot, kezdeményezi a szolgáltatási szerződés megkötését,
valamint megteszi a szolgáltatás igénybevételéhez szükséges nyilatkozatokat.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3" authorId="0">
      <text>
        <r>
          <rPr>
            <sz val="8"/>
            <color indexed="81"/>
            <rFont val="Times New Roman"/>
            <family val="1"/>
            <charset val="238"/>
          </rPr>
          <t>(21) Állandó személyazonosító igazolvány: a  törvényben meghatározott érvényességi idővel és – a 29/E. § (2) bekezdésében meghatározott kivétellel, azaz a 65 év feletti polgár dönthet arról, hogy tároló elem és határidő nélküli SZIG-et kér  – tároló elemmel rendelkező személyazonosító igazolvány</t>
        </r>
        <r>
          <rPr>
            <sz val="8"/>
            <color indexed="81"/>
            <rFont val="Tahoma"/>
            <family val="2"/>
            <charset val="238"/>
          </rPr>
          <t xml:space="preserve">.
</t>
        </r>
      </text>
    </comment>
    <comment ref="T3" authorId="1">
      <text>
        <r>
          <rPr>
            <sz val="9"/>
            <color indexed="81"/>
            <rFont val="Times New Roman"/>
            <family val="1"/>
            <charset val="238"/>
          </rPr>
          <t>(9) A tároló elem nem tartalmazza az ujjnyomatot, ha
a) a polgár a személyazonosító igazolvány kiállításakor a 12. életévét még nem tölti be,
b) a polgár annak rögzítését visszautasította, vagy annak adására fizikailag képtelen.</t>
        </r>
      </text>
    </comment>
    <comment ref="W3" authorId="1">
      <text>
        <r>
          <rPr>
            <sz val="9"/>
            <color indexed="81"/>
            <rFont val="Times New Roman"/>
            <family val="1"/>
            <charset val="238"/>
          </rPr>
          <t>Oka lehet:
- egészségügyi okból akadályozott (meghatalmazotti beadás)
- honosítási eljárás, nincs jelen
- 65 év felettiek által határidő nélküli érvényességi idővel igényelt chip nélküli eSzemélyi, vagy meghatalmazotti beadás.</t>
        </r>
      </text>
    </comment>
    <comment ref="M19" authorId="0">
      <text>
        <r>
          <rPr>
            <sz val="8"/>
            <color indexed="81"/>
            <rFont val="Times New Roman"/>
            <family val="1"/>
            <charset val="238"/>
          </rPr>
          <t>(4) Az  állandó személyazonosító igazolvány jogosultja a  (2)  bekezdés szerinti kérelem előterjesztésekor elfogadja
az e-aláírási funkcióval kapcsolatos szolgáltatási szabályzatot, kezdeményezi a szolgáltatási szerződés megkötését,
valamint megteszi a szolgáltatás igénybevételéhez szükséges nyilatkozatokat.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8" authorId="2">
      <text>
        <r>
          <rPr>
            <sz val="9"/>
            <color indexed="81"/>
            <rFont val="Tahoma"/>
            <family val="2"/>
            <charset val="238"/>
          </rPr>
          <t>(2) A  65. életévet betöltött jogosult – a  (4)  bekezdésben foglalt kivétellel – kérheti, hogy a  részére határidő
nélküli érvényességi idejű személyazonosító igazolvány kerüljön kiállításra. A  határidő nélküli érvényességi idejű
személyazonosító igazolvány tároló elemet nem tartalmaz, érvényességi idejeként a kiállítást követő 60. év január
első napját kell feltüntetni.</t>
        </r>
      </text>
    </comment>
    <comment ref="P61" authorId="2">
      <text>
        <r>
          <rPr>
            <sz val="9"/>
            <color indexed="81"/>
            <rFont val="Tahoma"/>
            <family val="2"/>
            <charset val="238"/>
          </rPr>
          <t xml:space="preserve">(4) Az  állandó személyazonosító igazolvány jogosultja a  (2)  bekezdés szerinti kérelem előterjesztésekor elfogadja
az e-aláírási funkcióval kapcsolatos szolgáltatási szabályzatot, kezdeményezi a szolgáltatási szerződés megkötését,
valamint megteszi a szolgáltatás igénybevételéhez szükséges nyilatkozatokat.
</t>
        </r>
      </text>
    </comment>
  </commentList>
</comments>
</file>

<file path=xl/sharedStrings.xml><?xml version="1.0" encoding="utf-8"?>
<sst xmlns="http://schemas.openxmlformats.org/spreadsheetml/2006/main" count="228" uniqueCount="109">
  <si>
    <t>ujjnyomat nélküli 
a 12 év felettieknél</t>
  </si>
  <si>
    <t>chip nélküli 
(65 év felettiek)</t>
  </si>
  <si>
    <t>chipet tartalmaz</t>
  </si>
  <si>
    <t>állandó eSZIG</t>
  </si>
  <si>
    <t>időszak</t>
  </si>
  <si>
    <t>TAJ-szám nélkül</t>
  </si>
  <si>
    <t>adóazonosító nélkül</t>
  </si>
  <si>
    <t>ujjnyomat hiány egyéb ok miatt</t>
  </si>
  <si>
    <t>ujjnyomat adására képtelen</t>
  </si>
  <si>
    <t>ujjnyomatot nem igényelt</t>
  </si>
  <si>
    <t>ujjnyomatot tartalmaz 
a 12 év felettieknél</t>
  </si>
  <si>
    <t>Az ujjnyomat nélküli eSZIG okmányok megoszlása az ujjnyomat hiányának okai szerint</t>
  </si>
  <si>
    <t>állandó eSZIG a 12 év felettieknél</t>
  </si>
  <si>
    <t>állandó eSZIG a 14 év felettieknél</t>
  </si>
  <si>
    <t>eSIGN-t igényelt a 14 év felettieknél</t>
  </si>
  <si>
    <t>eSIGN-t nem igényelt
 a 14 év felettieknél</t>
  </si>
  <si>
    <r>
      <t xml:space="preserve">Jogszabály szerint a tároló elem </t>
    </r>
    <r>
      <rPr>
        <b/>
        <sz val="10"/>
        <color theme="1"/>
        <rFont val="Times New Roman"/>
        <family val="1"/>
        <charset val="238"/>
      </rPr>
      <t>nem tartalmazza az ujjnyomatot</t>
    </r>
    <r>
      <rPr>
        <sz val="10"/>
        <color theme="1"/>
        <rFont val="Times New Roman"/>
        <family val="1"/>
        <charset val="238"/>
      </rPr>
      <t>, ha 
a) a polgár a személyazonosító igazolvány kiállításakor a 12. életévét még nem tölti be, 
b) a polgár annak rögzítését visszautasította, vagy annak adására fizikailag képtelen.</t>
    </r>
  </si>
  <si>
    <r>
      <t xml:space="preserve">Aki a </t>
    </r>
    <r>
      <rPr>
        <b/>
        <sz val="10"/>
        <color theme="1"/>
        <rFont val="Times New Roman"/>
        <family val="1"/>
        <charset val="238"/>
      </rPr>
      <t>14. életévét nem töltötte be</t>
    </r>
    <r>
      <rPr>
        <sz val="10"/>
        <color theme="1"/>
        <rFont val="Times New Roman"/>
        <family val="1"/>
        <charset val="238"/>
      </rPr>
      <t xml:space="preserve"> (cselekvőképtelen kiskorú) az </t>
    </r>
    <r>
      <rPr>
        <b/>
        <sz val="10"/>
        <color theme="1"/>
        <rFont val="Times New Roman"/>
        <family val="1"/>
        <charset val="238"/>
      </rPr>
      <t>eSIGN funkciót</t>
    </r>
    <r>
      <rPr>
        <sz val="10"/>
        <color theme="1"/>
        <rFont val="Times New Roman"/>
        <family val="1"/>
        <charset val="238"/>
      </rPr>
      <t xml:space="preserve"> a cselekvőképtelenségre való tekintettel </t>
    </r>
    <r>
      <rPr>
        <b/>
        <sz val="10"/>
        <color theme="1"/>
        <rFont val="Times New Roman"/>
        <family val="1"/>
        <charset val="238"/>
      </rPr>
      <t>nem igényelheti</t>
    </r>
    <r>
      <rPr>
        <sz val="10"/>
        <color theme="1"/>
        <rFont val="Times New Roman"/>
        <family val="1"/>
        <charset val="238"/>
      </rPr>
      <t>.</t>
    </r>
  </si>
  <si>
    <t>chip nélkül</t>
  </si>
  <si>
    <t>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</si>
  <si>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</si>
  <si>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</si>
  <si>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</si>
  <si>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</si>
  <si>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</si>
  <si>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</si>
  <si>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</si>
  <si>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</si>
  <si>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</si>
  <si>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</si>
  <si>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</si>
  <si>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</si>
  <si>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I. Az eSZIG igénylések megoszlása az okmányon levő adatok alapján</t>
  </si>
  <si>
    <t>Összesen:</t>
  </si>
  <si>
    <t>chipet tartalmaz %</t>
  </si>
  <si>
    <t>chip nélküli 
(65 év felettiek) %</t>
  </si>
  <si>
    <t>ujjnyomatot tartalmaz 
a 12 év felettieknél %</t>
  </si>
  <si>
    <t xml:space="preserve">ujjnyomat nélküli 
a 12 év felettieknél % </t>
  </si>
  <si>
    <t>eSIGN-t igényelt a 14 év felettieknél %</t>
  </si>
  <si>
    <t>eSIGN-t nem igényelt
 a 14 év felettieknél %</t>
  </si>
  <si>
    <t>II. ujjnyomat hiányának okai</t>
  </si>
  <si>
    <r>
      <t xml:space="preserve">A 65. életévet betöltött igénylő kérheti, hogy részére </t>
    </r>
    <r>
      <rPr>
        <b/>
        <sz val="10"/>
        <color theme="1"/>
        <rFont val="Times New Roman"/>
        <family val="1"/>
        <charset val="238"/>
      </rPr>
      <t>határidő nélküli érvényességi idejű</t>
    </r>
    <r>
      <rPr>
        <sz val="10"/>
        <color theme="1"/>
        <rFont val="Times New Roman"/>
        <family val="1"/>
        <charset val="238"/>
      </rPr>
      <t xml:space="preserve"> személyazonosító igazolvány kerüljön kiállításra. A határidő nélküli érvényességi idejű személyazonosító igazolvány, </t>
    </r>
    <r>
      <rPr>
        <b/>
        <sz val="10"/>
        <color theme="1"/>
        <rFont val="Times New Roman"/>
        <family val="1"/>
        <charset val="238"/>
      </rPr>
      <t>tároló elemet (chip) nem tartalmaz</t>
    </r>
    <r>
      <rPr>
        <sz val="10"/>
        <color theme="1"/>
        <rFont val="Times New Roman"/>
        <family val="1"/>
        <charset val="238"/>
      </rPr>
      <t>.</t>
    </r>
  </si>
  <si>
    <t>IGENYOK_MEGNEVEZÉS</t>
  </si>
  <si>
    <t>ideiglenes</t>
  </si>
  <si>
    <t>állandó</t>
  </si>
  <si>
    <t>állandó külföldön élő magyar</t>
  </si>
  <si>
    <t>állandó külföldi jogcím</t>
  </si>
  <si>
    <t>chip nélküli</t>
  </si>
  <si>
    <t>ujjnyomat nélküli összesen</t>
  </si>
  <si>
    <t>12 év alatt ujjnyomat nélkül</t>
  </si>
  <si>
    <t>ujjnyomatot megtagadta</t>
  </si>
  <si>
    <t>ujjnyomat hiány egészségügyi ok</t>
  </si>
  <si>
    <t>ujjnyomat hiány, honosítási eljárás</t>
  </si>
  <si>
    <t>eSIGN igénylése</t>
  </si>
  <si>
    <t>0-14 ÉV IGÉNYLÉS</t>
  </si>
  <si>
    <t>IV. Igényelt eSZIG mennyiség alakulása</t>
  </si>
  <si>
    <t>III.1. Adóazonosító jel és TAJ szám nélküli eSZIG-ek db száma:</t>
  </si>
  <si>
    <t>III.2. Vészhelyzet esetén értesítendő telefonszám(ok) rögzítésével igényelt eSZIG-ek száma</t>
  </si>
  <si>
    <t>Telefonszám rögzítése</t>
  </si>
  <si>
    <t>telefonszám rögzítése</t>
  </si>
  <si>
    <t>2016.</t>
  </si>
  <si>
    <t>2017.</t>
  </si>
  <si>
    <t>Összesen 2016. január 1-től</t>
  </si>
  <si>
    <t>2016-tól</t>
  </si>
  <si>
    <t>2018.</t>
  </si>
  <si>
    <t>Érvényes SZIG-ek száma</t>
  </si>
  <si>
    <t>2000.01.01. óta kiállított</t>
  </si>
  <si>
    <t>2016.01.01 után kiadott chipes</t>
  </si>
  <si>
    <t>2016.01.01. után kiadott chip nélküli</t>
  </si>
  <si>
    <t>2000.01.01.-2015.12.31 között kiadott érvényes SZIG</t>
  </si>
  <si>
    <t>Adott időszak végi adat</t>
  </si>
  <si>
    <t>2016. 01.01. után kiadott érvényes eSZIG</t>
  </si>
  <si>
    <t xml:space="preserve">  </t>
  </si>
  <si>
    <t xml:space="preserve"> </t>
  </si>
  <si>
    <t>2019.</t>
  </si>
  <si>
    <t>2016. január 1-től mindösszesen igényelt eSZIG:</t>
  </si>
  <si>
    <t>Érvényes régi típusú (füzet, könyv) SZIG (2020. július)</t>
  </si>
  <si>
    <t>Régi típusú SZIG (2019. júliusi adat)</t>
  </si>
  <si>
    <t>2020.</t>
  </si>
  <si>
    <t>2021. év</t>
  </si>
  <si>
    <t>2021. január</t>
  </si>
  <si>
    <t>2021. február</t>
  </si>
  <si>
    <t>2021. március</t>
  </si>
  <si>
    <t>2021. április</t>
  </si>
  <si>
    <t>2021. május</t>
  </si>
  <si>
    <t>2021. június</t>
  </si>
  <si>
    <t>2021. július</t>
  </si>
  <si>
    <t>2021. augusztus</t>
  </si>
  <si>
    <t>2021. szeptember</t>
  </si>
  <si>
    <t>2021. október</t>
  </si>
  <si>
    <t>2021. november</t>
  </si>
  <si>
    <t>2021. december</t>
  </si>
  <si>
    <t>%</t>
  </si>
  <si>
    <t xml:space="preserve">chip nélküli </t>
  </si>
  <si>
    <t>Összesen</t>
  </si>
  <si>
    <t>ujjnyomatot tartalmaz</t>
  </si>
  <si>
    <t xml:space="preserve">ujjnyomat nélküli </t>
  </si>
  <si>
    <t xml:space="preserve">% </t>
  </si>
  <si>
    <t>eSIGN-t igényelt</t>
  </si>
  <si>
    <t>eSIGN-t nem igényelt</t>
  </si>
  <si>
    <t>eSIGN-t nem igényelt
a 14 év felettieknél</t>
  </si>
  <si>
    <t>eSIGN-t nem igényelt
a 14 év felettieknél %</t>
  </si>
  <si>
    <t>12 év feletti igénylő</t>
  </si>
  <si>
    <t>14 év feletti igénylő</t>
  </si>
  <si>
    <t>Igényelt eSZIG 2020</t>
  </si>
  <si>
    <t>Igényelt eSZIG 2021</t>
  </si>
  <si>
    <t>chippel</t>
  </si>
  <si>
    <t>Igényelt eSZIG mennyisége</t>
  </si>
  <si>
    <t>állandó Mo. élő magyar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</si>
</sst>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yyyy/\ mmm"/>
    <numFmt numFmtId="166" formatCode="&quot;2000.01.01. után kiadott érvényes kártyaformátumú SZIG-ek száma:&quot;\ #,#00&quot; db&quot;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indexed="81"/>
      <name val="Times New Roman"/>
      <family val="1"/>
      <charset val="238"/>
    </font>
    <font>
      <sz val="9"/>
      <color indexed="81"/>
      <name val="Tahoma"/>
      <family val="2"/>
      <charset val="238"/>
    </font>
    <font>
      <sz val="9"/>
      <color indexed="81"/>
      <name val="Times New Roman"/>
      <family val="1"/>
      <charset val="238"/>
    </font>
    <font>
      <sz val="8"/>
      <color indexed="81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8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8" fillId="5" borderId="4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8" borderId="8" applyNumberFormat="0" applyFont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5" fillId="2" borderId="0" applyNumberFormat="0" applyBorder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30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0" fontId="29" fillId="0" borderId="0"/>
    <xf numFmtId="0" fontId="30" fillId="0" borderId="0" applyNumberFormat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1" fillId="0" borderId="0"/>
    <xf numFmtId="0" fontId="30" fillId="0" borderId="0" applyNumberFormat="0" applyFont="0" applyFill="0" applyBorder="0" applyAlignment="0" applyProtection="0"/>
    <xf numFmtId="0" fontId="30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5" fillId="0" borderId="9" applyNumberFormat="0" applyFill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10" fillId="6" borderId="4" applyNumberFormat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164" fontId="19" fillId="33" borderId="14" xfId="0" applyNumberFormat="1" applyFont="1" applyFill="1" applyBorder="1" applyAlignment="1">
      <alignment vertical="center"/>
    </xf>
    <xf numFmtId="164" fontId="20" fillId="33" borderId="15" xfId="0" applyNumberFormat="1" applyFont="1" applyFill="1" applyBorder="1" applyAlignment="1">
      <alignment vertical="center"/>
    </xf>
    <xf numFmtId="164" fontId="19" fillId="0" borderId="14" xfId="0" applyNumberFormat="1" applyFont="1" applyFill="1" applyBorder="1" applyAlignment="1">
      <alignment vertical="center"/>
    </xf>
    <xf numFmtId="164" fontId="23" fillId="0" borderId="0" xfId="0" applyNumberFormat="1" applyFont="1" applyFill="1" applyAlignment="1">
      <alignment vertical="center"/>
    </xf>
    <xf numFmtId="164" fontId="19" fillId="0" borderId="13" xfId="0" applyNumberFormat="1" applyFont="1" applyFill="1" applyBorder="1" applyAlignment="1">
      <alignment vertical="center"/>
    </xf>
    <xf numFmtId="164" fontId="19" fillId="0" borderId="16" xfId="0" applyNumberFormat="1" applyFont="1" applyFill="1" applyBorder="1" applyAlignment="1">
      <alignment vertical="center"/>
    </xf>
    <xf numFmtId="164" fontId="19" fillId="34" borderId="14" xfId="0" applyNumberFormat="1" applyFont="1" applyFill="1" applyBorder="1" applyAlignment="1">
      <alignment vertical="center"/>
    </xf>
    <xf numFmtId="164" fontId="19" fillId="34" borderId="16" xfId="0" applyNumberFormat="1" applyFont="1" applyFill="1" applyBorder="1" applyAlignment="1">
      <alignment vertical="center"/>
    </xf>
    <xf numFmtId="164" fontId="19" fillId="34" borderId="18" xfId="0" applyNumberFormat="1" applyFont="1" applyFill="1" applyBorder="1" applyAlignment="1">
      <alignment vertical="center"/>
    </xf>
    <xf numFmtId="164" fontId="19" fillId="33" borderId="12" xfId="0" applyNumberFormat="1" applyFont="1" applyFill="1" applyBorder="1" applyAlignment="1">
      <alignment vertical="center"/>
    </xf>
    <xf numFmtId="164" fontId="19" fillId="34" borderId="10" xfId="0" applyNumberFormat="1" applyFont="1" applyFill="1" applyBorder="1" applyAlignment="1">
      <alignment vertical="center"/>
    </xf>
    <xf numFmtId="164" fontId="19" fillId="33" borderId="13" xfId="0" applyNumberFormat="1" applyFont="1" applyFill="1" applyBorder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1" fillId="33" borderId="13" xfId="0" applyFont="1" applyFill="1" applyBorder="1" applyAlignment="1">
      <alignment horizontal="center" vertical="center" wrapText="1"/>
    </xf>
    <xf numFmtId="0" fontId="24" fillId="0" borderId="0" xfId="0" applyFont="1"/>
    <xf numFmtId="0" fontId="21" fillId="33" borderId="10" xfId="0" applyFont="1" applyFill="1" applyBorder="1" applyAlignment="1">
      <alignment horizontal="center" vertical="center" wrapText="1"/>
    </xf>
    <xf numFmtId="164" fontId="21" fillId="33" borderId="14" xfId="0" applyNumberFormat="1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64" fontId="19" fillId="33" borderId="15" xfId="0" applyNumberFormat="1" applyFont="1" applyFill="1" applyBorder="1" applyAlignment="1">
      <alignment vertical="center"/>
    </xf>
    <xf numFmtId="164" fontId="21" fillId="33" borderId="11" xfId="0" applyNumberFormat="1" applyFont="1" applyFill="1" applyBorder="1" applyAlignment="1">
      <alignment horizontal="center" vertical="center" wrapText="1"/>
    </xf>
    <xf numFmtId="164" fontId="19" fillId="33" borderId="19" xfId="0" applyNumberFormat="1" applyFont="1" applyFill="1" applyBorder="1" applyAlignment="1">
      <alignment vertical="center"/>
    </xf>
    <xf numFmtId="164" fontId="19" fillId="0" borderId="15" xfId="0" applyNumberFormat="1" applyFont="1" applyFill="1" applyBorder="1" applyAlignment="1">
      <alignment vertical="center"/>
    </xf>
    <xf numFmtId="164" fontId="19" fillId="0" borderId="12" xfId="0" applyNumberFormat="1" applyFont="1" applyFill="1" applyBorder="1" applyAlignment="1">
      <alignment vertical="center"/>
    </xf>
    <xf numFmtId="164" fontId="19" fillId="0" borderId="19" xfId="0" applyNumberFormat="1" applyFont="1" applyFill="1" applyBorder="1" applyAlignment="1">
      <alignment vertical="center"/>
    </xf>
    <xf numFmtId="164" fontId="19" fillId="34" borderId="15" xfId="0" applyNumberFormat="1" applyFont="1" applyFill="1" applyBorder="1" applyAlignment="1">
      <alignment vertical="center"/>
    </xf>
    <xf numFmtId="164" fontId="20" fillId="33" borderId="14" xfId="0" applyNumberFormat="1" applyFont="1" applyFill="1" applyBorder="1" applyAlignment="1">
      <alignment vertical="center"/>
    </xf>
    <xf numFmtId="164" fontId="20" fillId="33" borderId="10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33" fillId="0" borderId="0" xfId="0" applyFont="1" applyBorder="1" applyAlignment="1">
      <alignment vertical="center" wrapText="1"/>
    </xf>
    <xf numFmtId="164" fontId="19" fillId="0" borderId="24" xfId="0" applyNumberFormat="1" applyFont="1" applyFill="1" applyBorder="1" applyAlignment="1">
      <alignment vertical="center"/>
    </xf>
    <xf numFmtId="164" fontId="19" fillId="33" borderId="24" xfId="0" applyNumberFormat="1" applyFont="1" applyFill="1" applyBorder="1" applyAlignment="1">
      <alignment vertical="center"/>
    </xf>
    <xf numFmtId="0" fontId="0" fillId="0" borderId="0" xfId="0" applyBorder="1" applyAlignment="1"/>
    <xf numFmtId="0" fontId="20" fillId="0" borderId="0" xfId="0" applyFont="1" applyBorder="1" applyAlignment="1">
      <alignment horizontal="center" wrapText="1"/>
    </xf>
    <xf numFmtId="10" fontId="19" fillId="33" borderId="10" xfId="97" applyNumberFormat="1" applyFont="1" applyFill="1" applyBorder="1" applyAlignment="1">
      <alignment vertical="center"/>
    </xf>
    <xf numFmtId="10" fontId="19" fillId="0" borderId="13" xfId="0" applyNumberFormat="1" applyFont="1" applyFill="1" applyBorder="1" applyAlignment="1">
      <alignment vertical="center"/>
    </xf>
    <xf numFmtId="10" fontId="19" fillId="0" borderId="19" xfId="97" applyNumberFormat="1" applyFont="1" applyFill="1" applyBorder="1" applyAlignment="1">
      <alignment vertical="center"/>
    </xf>
    <xf numFmtId="10" fontId="19" fillId="0" borderId="13" xfId="97" applyNumberFormat="1" applyFont="1" applyFill="1" applyBorder="1" applyAlignment="1">
      <alignment vertical="center"/>
    </xf>
    <xf numFmtId="10" fontId="19" fillId="0" borderId="10" xfId="97" applyNumberFormat="1" applyFont="1" applyFill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36" fillId="33" borderId="16" xfId="0" applyFont="1" applyFill="1" applyBorder="1" applyAlignment="1">
      <alignment horizontal="center" vertical="center" wrapText="1"/>
    </xf>
    <xf numFmtId="0" fontId="36" fillId="33" borderId="14" xfId="0" applyFont="1" applyFill="1" applyBorder="1" applyAlignment="1">
      <alignment horizontal="center" vertical="center" wrapText="1"/>
    </xf>
    <xf numFmtId="164" fontId="36" fillId="0" borderId="16" xfId="0" applyNumberFormat="1" applyFont="1" applyFill="1" applyBorder="1" applyAlignment="1">
      <alignment vertical="center"/>
    </xf>
    <xf numFmtId="164" fontId="36" fillId="34" borderId="14" xfId="0" applyNumberFormat="1" applyFont="1" applyFill="1" applyBorder="1" applyAlignment="1">
      <alignment vertical="center"/>
    </xf>
    <xf numFmtId="164" fontId="36" fillId="34" borderId="13" xfId="0" applyNumberFormat="1" applyFont="1" applyFill="1" applyBorder="1" applyAlignment="1">
      <alignment vertical="center"/>
    </xf>
    <xf numFmtId="10" fontId="36" fillId="34" borderId="13" xfId="0" applyNumberFormat="1" applyFont="1" applyFill="1" applyBorder="1" applyAlignment="1">
      <alignment vertical="center"/>
    </xf>
    <xf numFmtId="10" fontId="36" fillId="34" borderId="19" xfId="97" applyNumberFormat="1" applyFont="1" applyFill="1" applyBorder="1" applyAlignment="1">
      <alignment vertical="center"/>
    </xf>
    <xf numFmtId="3" fontId="37" fillId="0" borderId="12" xfId="0" applyNumberFormat="1" applyFont="1" applyFill="1" applyBorder="1" applyAlignment="1">
      <alignment horizontal="right" vertical="center"/>
    </xf>
    <xf numFmtId="164" fontId="36" fillId="0" borderId="13" xfId="0" applyNumberFormat="1" applyFont="1" applyFill="1" applyBorder="1" applyAlignment="1">
      <alignment vertical="center"/>
    </xf>
    <xf numFmtId="10" fontId="36" fillId="0" borderId="13" xfId="97" applyNumberFormat="1" applyFont="1" applyFill="1" applyBorder="1" applyAlignment="1">
      <alignment vertical="center"/>
    </xf>
    <xf numFmtId="10" fontId="36" fillId="0" borderId="10" xfId="97" applyNumberFormat="1" applyFont="1" applyFill="1" applyBorder="1" applyAlignment="1">
      <alignment vertical="center"/>
    </xf>
    <xf numFmtId="164" fontId="36" fillId="33" borderId="14" xfId="0" applyNumberFormat="1" applyFont="1" applyFill="1" applyBorder="1" applyAlignment="1">
      <alignment vertical="center"/>
    </xf>
    <xf numFmtId="164" fontId="36" fillId="33" borderId="13" xfId="0" applyNumberFormat="1" applyFont="1" applyFill="1" applyBorder="1" applyAlignment="1">
      <alignment vertical="center"/>
    </xf>
    <xf numFmtId="10" fontId="36" fillId="33" borderId="13" xfId="97" applyNumberFormat="1" applyFont="1" applyFill="1" applyBorder="1" applyAlignment="1">
      <alignment vertical="center"/>
    </xf>
    <xf numFmtId="10" fontId="36" fillId="33" borderId="10" xfId="97" applyNumberFormat="1" applyFont="1" applyFill="1" applyBorder="1" applyAlignment="1">
      <alignment vertical="center"/>
    </xf>
    <xf numFmtId="164" fontId="36" fillId="33" borderId="12" xfId="0" applyNumberFormat="1" applyFont="1" applyFill="1" applyBorder="1" applyAlignment="1">
      <alignment vertical="center"/>
    </xf>
    <xf numFmtId="164" fontId="36" fillId="33" borderId="24" xfId="0" applyNumberFormat="1" applyFont="1" applyFill="1" applyBorder="1" applyAlignment="1">
      <alignment vertical="center"/>
    </xf>
    <xf numFmtId="164" fontId="36" fillId="33" borderId="15" xfId="0" applyNumberFormat="1" applyFont="1" applyFill="1" applyBorder="1" applyAlignment="1">
      <alignment vertical="center"/>
    </xf>
    <xf numFmtId="10" fontId="36" fillId="33" borderId="19" xfId="97" applyNumberFormat="1" applyFont="1" applyFill="1" applyBorder="1" applyAlignment="1">
      <alignment vertical="center"/>
    </xf>
    <xf numFmtId="0" fontId="36" fillId="36" borderId="13" xfId="0" applyFont="1" applyFill="1" applyBorder="1" applyAlignment="1">
      <alignment horizontal="center" vertical="center" wrapText="1"/>
    </xf>
    <xf numFmtId="0" fontId="36" fillId="37" borderId="13" xfId="0" applyFont="1" applyFill="1" applyBorder="1" applyAlignment="1">
      <alignment horizontal="center" vertical="center" wrapText="1"/>
    </xf>
    <xf numFmtId="0" fontId="36" fillId="37" borderId="10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36" fillId="0" borderId="0" xfId="0" applyFont="1" applyFill="1" applyBorder="1" applyAlignment="1">
      <alignment horizontal="center" vertical="center" wrapText="1"/>
    </xf>
    <xf numFmtId="10" fontId="36" fillId="0" borderId="0" xfId="97" applyNumberFormat="1" applyFont="1" applyFill="1" applyBorder="1" applyAlignment="1">
      <alignment vertical="center"/>
    </xf>
    <xf numFmtId="164" fontId="36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17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8" fillId="33" borderId="15" xfId="0" applyFont="1" applyFill="1" applyBorder="1" applyAlignment="1">
      <alignment horizontal="center" vertical="center"/>
    </xf>
    <xf numFmtId="0" fontId="18" fillId="33" borderId="15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wrapText="1"/>
    </xf>
    <xf numFmtId="164" fontId="19" fillId="34" borderId="13" xfId="0" applyNumberFormat="1" applyFont="1" applyFill="1" applyBorder="1" applyAlignment="1">
      <alignment vertical="center"/>
    </xf>
    <xf numFmtId="164" fontId="19" fillId="34" borderId="24" xfId="0" applyNumberFormat="1" applyFont="1" applyFill="1" applyBorder="1" applyAlignment="1">
      <alignment vertical="center"/>
    </xf>
    <xf numFmtId="164" fontId="20" fillId="33" borderId="13" xfId="0" applyNumberFormat="1" applyFont="1" applyFill="1" applyBorder="1" applyAlignment="1">
      <alignment vertical="center"/>
    </xf>
    <xf numFmtId="0" fontId="23" fillId="33" borderId="16" xfId="0" applyFont="1" applyFill="1" applyBorder="1" applyAlignment="1">
      <alignment horizontal="center" vertical="center" wrapText="1"/>
    </xf>
    <xf numFmtId="0" fontId="17" fillId="33" borderId="16" xfId="0" applyFont="1" applyFill="1" applyBorder="1" applyAlignment="1">
      <alignment horizontal="center" vertical="center" wrapText="1"/>
    </xf>
    <xf numFmtId="0" fontId="17" fillId="37" borderId="14" xfId="0" applyFont="1" applyFill="1" applyBorder="1" applyAlignment="1">
      <alignment horizontal="center" vertical="center" wrapText="1"/>
    </xf>
    <xf numFmtId="0" fontId="17" fillId="35" borderId="13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164" fontId="23" fillId="0" borderId="16" xfId="0" applyNumberFormat="1" applyFont="1" applyFill="1" applyBorder="1" applyAlignment="1">
      <alignment vertical="center"/>
    </xf>
    <xf numFmtId="164" fontId="23" fillId="0" borderId="14" xfId="0" applyNumberFormat="1" applyFont="1" applyFill="1" applyBorder="1" applyAlignment="1">
      <alignment vertical="center"/>
    </xf>
    <xf numFmtId="164" fontId="23" fillId="0" borderId="13" xfId="0" applyNumberFormat="1" applyFont="1" applyFill="1" applyBorder="1" applyAlignment="1">
      <alignment vertical="center"/>
    </xf>
    <xf numFmtId="164" fontId="23" fillId="33" borderId="16" xfId="0" applyNumberFormat="1" applyFont="1" applyFill="1" applyBorder="1" applyAlignment="1">
      <alignment vertical="center"/>
    </xf>
    <xf numFmtId="164" fontId="17" fillId="33" borderId="16" xfId="0" applyNumberFormat="1" applyFont="1" applyFill="1" applyBorder="1" applyAlignment="1">
      <alignment vertical="center"/>
    </xf>
    <xf numFmtId="164" fontId="17" fillId="33" borderId="14" xfId="0" applyNumberFormat="1" applyFont="1" applyFill="1" applyBorder="1" applyAlignment="1">
      <alignment vertical="center"/>
    </xf>
    <xf numFmtId="164" fontId="17" fillId="33" borderId="13" xfId="0" applyNumberFormat="1" applyFont="1" applyFill="1" applyBorder="1" applyAlignment="1">
      <alignment vertical="center"/>
    </xf>
    <xf numFmtId="164" fontId="23" fillId="33" borderId="10" xfId="0" applyNumberFormat="1" applyFont="1" applyFill="1" applyBorder="1" applyAlignment="1">
      <alignment vertical="center"/>
    </xf>
    <xf numFmtId="0" fontId="23" fillId="33" borderId="16" xfId="0" applyFont="1" applyFill="1" applyBorder="1" applyAlignment="1">
      <alignment horizontal="center" vertical="center"/>
    </xf>
    <xf numFmtId="164" fontId="23" fillId="33" borderId="16" xfId="0" applyNumberFormat="1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 wrapText="1"/>
    </xf>
    <xf numFmtId="165" fontId="0" fillId="0" borderId="0" xfId="0" applyNumberFormat="1"/>
    <xf numFmtId="0" fontId="22" fillId="33" borderId="10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top"/>
    </xf>
    <xf numFmtId="164" fontId="23" fillId="0" borderId="10" xfId="0" applyNumberFormat="1" applyFont="1" applyFill="1" applyBorder="1" applyAlignment="1">
      <alignment vertical="center"/>
    </xf>
    <xf numFmtId="0" fontId="0" fillId="38" borderId="0" xfId="0" applyFill="1"/>
    <xf numFmtId="0" fontId="17" fillId="0" borderId="20" xfId="0" applyFont="1" applyBorder="1"/>
    <xf numFmtId="0" fontId="20" fillId="0" borderId="20" xfId="0" applyFont="1" applyBorder="1" applyAlignment="1">
      <alignment horizontal="left"/>
    </xf>
    <xf numFmtId="10" fontId="17" fillId="39" borderId="20" xfId="0" applyNumberFormat="1" applyFont="1" applyFill="1" applyBorder="1"/>
    <xf numFmtId="10" fontId="17" fillId="39" borderId="20" xfId="97" applyNumberFormat="1" applyFont="1" applyFill="1" applyBorder="1"/>
    <xf numFmtId="3" fontId="17" fillId="39" borderId="20" xfId="0" applyNumberFormat="1" applyFont="1" applyFill="1" applyBorder="1"/>
    <xf numFmtId="0" fontId="20" fillId="39" borderId="20" xfId="0" applyFont="1" applyFill="1" applyBorder="1" applyAlignment="1">
      <alignment horizontal="left"/>
    </xf>
    <xf numFmtId="164" fontId="39" fillId="0" borderId="0" xfId="0" applyNumberFormat="1" applyFont="1" applyFill="1" applyBorder="1" applyAlignment="1">
      <alignment vertical="center"/>
    </xf>
    <xf numFmtId="164" fontId="36" fillId="33" borderId="16" xfId="0" applyNumberFormat="1" applyFont="1" applyFill="1" applyBorder="1" applyAlignment="1">
      <alignment vertical="center"/>
    </xf>
    <xf numFmtId="10" fontId="17" fillId="0" borderId="20" xfId="97" applyNumberFormat="1" applyFont="1" applyBorder="1"/>
    <xf numFmtId="10" fontId="17" fillId="0" borderId="20" xfId="0" applyNumberFormat="1" applyFont="1" applyBorder="1"/>
    <xf numFmtId="3" fontId="17" fillId="0" borderId="20" xfId="0" applyNumberFormat="1" applyFont="1" applyBorder="1"/>
    <xf numFmtId="164" fontId="36" fillId="33" borderId="14" xfId="0" applyNumberFormat="1" applyFont="1" applyFill="1" applyBorder="1" applyAlignment="1">
      <alignment vertical="center"/>
    </xf>
    <xf numFmtId="164" fontId="36" fillId="33" borderId="13" xfId="0" applyNumberFormat="1" applyFont="1" applyFill="1" applyBorder="1" applyAlignment="1">
      <alignment vertical="center"/>
    </xf>
    <xf numFmtId="10" fontId="36" fillId="33" borderId="13" xfId="97" applyNumberFormat="1" applyFont="1" applyFill="1" applyBorder="1" applyAlignment="1">
      <alignment vertical="center"/>
    </xf>
    <xf numFmtId="10" fontId="36" fillId="33" borderId="10" xfId="97" applyNumberFormat="1" applyFont="1" applyFill="1" applyBorder="1" applyAlignment="1">
      <alignment vertical="center"/>
    </xf>
    <xf numFmtId="10" fontId="36" fillId="0" borderId="0" xfId="97" applyNumberFormat="1" applyFont="1" applyFill="1" applyBorder="1" applyAlignment="1">
      <alignment vertical="center"/>
    </xf>
    <xf numFmtId="164" fontId="36" fillId="0" borderId="0" xfId="0" applyNumberFormat="1" applyFont="1" applyFill="1" applyBorder="1" applyAlignment="1">
      <alignment vertical="center"/>
    </xf>
    <xf numFmtId="10" fontId="19" fillId="33" borderId="13" xfId="0" applyNumberFormat="1" applyFont="1" applyFill="1" applyBorder="1" applyAlignment="1">
      <alignment vertical="center"/>
    </xf>
    <xf numFmtId="10" fontId="36" fillId="33" borderId="13" xfId="0" applyNumberFormat="1" applyFont="1" applyFill="1" applyBorder="1" applyAlignment="1">
      <alignment vertical="center"/>
    </xf>
    <xf numFmtId="3" fontId="0" fillId="0" borderId="0" xfId="0" applyNumberFormat="1"/>
    <xf numFmtId="164" fontId="36" fillId="33" borderId="16" xfId="0" applyNumberFormat="1" applyFont="1" applyFill="1" applyBorder="1" applyAlignment="1">
      <alignment vertical="center" wrapText="1"/>
    </xf>
    <xf numFmtId="3" fontId="15" fillId="0" borderId="0" xfId="0" applyNumberFormat="1" applyFont="1"/>
    <xf numFmtId="3" fontId="0" fillId="0" borderId="0" xfId="0" applyNumberFormat="1" applyFill="1"/>
    <xf numFmtId="166" fontId="39" fillId="0" borderId="0" xfId="0" applyNumberFormat="1" applyFont="1" applyFill="1" applyBorder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3" fontId="0" fillId="0" borderId="20" xfId="0" applyNumberFormat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166" fontId="39" fillId="0" borderId="0" xfId="0" applyNumberFormat="1" applyFont="1" applyFill="1" applyBorder="1" applyAlignment="1">
      <alignment horizontal="left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</cellXfs>
  <cellStyles count="98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40% - 1. jelölőszín 2" xfId="7"/>
    <cellStyle name="40% - 2. jelölőszín 2" xfId="8"/>
    <cellStyle name="40% - 3. jelölőszín 2" xfId="9"/>
    <cellStyle name="40% - 4. jelölőszín 2" xfId="10"/>
    <cellStyle name="40% - 5. jelölőszín 2" xfId="11"/>
    <cellStyle name="40% - 6. jelölőszín 2" xfId="12"/>
    <cellStyle name="60% - 1. jelölőszín 2" xfId="13"/>
    <cellStyle name="60% - 2. jelölőszín 2" xfId="14"/>
    <cellStyle name="60% - 3. jelölőszín 2" xfId="15"/>
    <cellStyle name="60% - 4. jelölőszín 2" xfId="16"/>
    <cellStyle name="60% - 5. jelölőszín 2" xfId="17"/>
    <cellStyle name="60% - 6. jelölőszín 2" xfId="18"/>
    <cellStyle name="Bevitel 2" xfId="19"/>
    <cellStyle name="Címsor 1 2" xfId="20"/>
    <cellStyle name="Címsor 2 2" xfId="21"/>
    <cellStyle name="Címsor 3 2" xfId="22"/>
    <cellStyle name="Címsor 4 2" xfId="23"/>
    <cellStyle name="Ellenőrzőcella 2" xfId="24"/>
    <cellStyle name="Figyelmeztetés 2" xfId="25"/>
    <cellStyle name="Hivatkozott cella 2" xfId="26"/>
    <cellStyle name="Jegyzet 2" xfId="27"/>
    <cellStyle name="Jelölőszín (1) 2" xfId="28"/>
    <cellStyle name="Jelölőszín (2) 2" xfId="29"/>
    <cellStyle name="Jelölőszín (3) 2" xfId="30"/>
    <cellStyle name="Jelölőszín (4) 2" xfId="31"/>
    <cellStyle name="Jelölőszín (5) 2" xfId="32"/>
    <cellStyle name="Jelölőszín (6) 2" xfId="33"/>
    <cellStyle name="Jó 2" xfId="34"/>
    <cellStyle name="Kimenet 2" xfId="35"/>
    <cellStyle name="Magyarázó szöveg 2" xfId="36"/>
    <cellStyle name="Normál" xfId="0" builtinId="0"/>
    <cellStyle name="Normál 10" xfId="37"/>
    <cellStyle name="Normál 11" xfId="38"/>
    <cellStyle name="Normál 11 2" xfId="39"/>
    <cellStyle name="Normál 11 3" xfId="40"/>
    <cellStyle name="Normál 12" xfId="41"/>
    <cellStyle name="Normál 12 2" xfId="42"/>
    <cellStyle name="Normál 13" xfId="43"/>
    <cellStyle name="Normál 14" xfId="44"/>
    <cellStyle name="Normál 15" xfId="45"/>
    <cellStyle name="Normál 16" xfId="46"/>
    <cellStyle name="Normál 17" xfId="47"/>
    <cellStyle name="Normál 2" xfId="48"/>
    <cellStyle name="Normál 2 10" xfId="49"/>
    <cellStyle name="Normál 2 10 2" xfId="50"/>
    <cellStyle name="Normál 2 11" xfId="51"/>
    <cellStyle name="Normál 2 11 2" xfId="52"/>
    <cellStyle name="Normál 2 11 3" xfId="53"/>
    <cellStyle name="Normal 2 2" xfId="54"/>
    <cellStyle name="Normál 2 2" xfId="55"/>
    <cellStyle name="Normál 2 2 2" xfId="56"/>
    <cellStyle name="Normál 2 2 2 2" xfId="57"/>
    <cellStyle name="Normal 2 3" xfId="58"/>
    <cellStyle name="Normál 2 3" xfId="59"/>
    <cellStyle name="Normál 2 3 2" xfId="60"/>
    <cellStyle name="Normal 2 4" xfId="61"/>
    <cellStyle name="Normál 2 4" xfId="62"/>
    <cellStyle name="Normál 2 5" xfId="63"/>
    <cellStyle name="Normál 2 5 2" xfId="64"/>
    <cellStyle name="Normál 2 6" xfId="65"/>
    <cellStyle name="Normál 2 6 2" xfId="66"/>
    <cellStyle name="Normál 2 7" xfId="67"/>
    <cellStyle name="Normál 2 7 2" xfId="68"/>
    <cellStyle name="Normál 2 8" xfId="69"/>
    <cellStyle name="Normál 2 8 2" xfId="70"/>
    <cellStyle name="Normál 2 9" xfId="71"/>
    <cellStyle name="Normál 2 9 2" xfId="72"/>
    <cellStyle name="Normál 3" xfId="73"/>
    <cellStyle name="Normal 3 2" xfId="74"/>
    <cellStyle name="Normál 3 2" xfId="75"/>
    <cellStyle name="Normál 3 3" xfId="76"/>
    <cellStyle name="Normál 3 4" xfId="77"/>
    <cellStyle name="Normál 3 5" xfId="78"/>
    <cellStyle name="Normál 3 6" xfId="79"/>
    <cellStyle name="Normál 3 7" xfId="80"/>
    <cellStyle name="Normal 4" xfId="81"/>
    <cellStyle name="Normál 4" xfId="82"/>
    <cellStyle name="Normál 4 2" xfId="83"/>
    <cellStyle name="Normál 4 3" xfId="84"/>
    <cellStyle name="Normal 5" xfId="85"/>
    <cellStyle name="Normál 5" xfId="86"/>
    <cellStyle name="Normál 6" xfId="87"/>
    <cellStyle name="Normal 6 2" xfId="88"/>
    <cellStyle name="Normal 6 3" xfId="89"/>
    <cellStyle name="Normál 7" xfId="90"/>
    <cellStyle name="Normál 8" xfId="91"/>
    <cellStyle name="Normál 9" xfId="92"/>
    <cellStyle name="Összesen 2" xfId="93"/>
    <cellStyle name="Rossz 2" xfId="94"/>
    <cellStyle name="Semleges 2" xfId="95"/>
    <cellStyle name="Számítás 2" xfId="96"/>
    <cellStyle name="Százalék" xfId="97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hu-HU" sz="1100">
                <a:latin typeface="Times New Roman" panose="02020603050405020304" pitchFamily="18" charset="0"/>
                <a:cs typeface="Times New Roman" panose="02020603050405020304" pitchFamily="18" charset="0"/>
              </a:rPr>
              <a:t>Az ujjnyomat nélküli eSZIG okmányok megoszlása az ujjnyomat hiányának okai szerint a 12 év felettieknél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875870649363146E-2"/>
          <c:y val="0.13446540880503144"/>
          <c:w val="0.66335632672248812"/>
          <c:h val="0.57140263127486424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Alapadatok!$D$25</c:f>
              <c:strCache>
                <c:ptCount val="1"/>
                <c:pt idx="0">
                  <c:v>ujjnyomatot nem igényelt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Alapadatok!$A$26:$A$37</c:f>
              <c:strCache>
                <c:ptCount val="12"/>
                <c:pt idx="0">
                  <c:v>2021. január</c:v>
                </c:pt>
                <c:pt idx="1">
                  <c:v>2021. február</c:v>
                </c:pt>
                <c:pt idx="2">
                  <c:v>2021. március</c:v>
                </c:pt>
                <c:pt idx="3">
                  <c:v>2021. április</c:v>
                </c:pt>
                <c:pt idx="4">
                  <c:v>2021. május</c:v>
                </c:pt>
                <c:pt idx="5">
                  <c:v>2021. június</c:v>
                </c:pt>
                <c:pt idx="6">
                  <c:v>2021. július</c:v>
                </c:pt>
                <c:pt idx="7">
                  <c:v>2021. augusztus</c:v>
                </c:pt>
                <c:pt idx="8">
                  <c:v>2021. szeptember</c:v>
                </c:pt>
                <c:pt idx="9">
                  <c:v>2021. október</c:v>
                </c:pt>
                <c:pt idx="10">
                  <c:v>2021. november</c:v>
                </c:pt>
                <c:pt idx="11">
                  <c:v>2021. december</c:v>
                </c:pt>
              </c:strCache>
            </c:strRef>
          </c:cat>
          <c:val>
            <c:numRef>
              <c:f>Alapadatok!$D$26:$D$37</c:f>
              <c:numCache>
                <c:formatCode>#,##0_ ;[Red]\-#,##0\ </c:formatCode>
                <c:ptCount val="12"/>
                <c:pt idx="0">
                  <c:v>27142</c:v>
                </c:pt>
                <c:pt idx="1">
                  <c:v>27714</c:v>
                </c:pt>
                <c:pt idx="2">
                  <c:v>24598</c:v>
                </c:pt>
                <c:pt idx="3">
                  <c:v>23804</c:v>
                </c:pt>
                <c:pt idx="4">
                  <c:v>40681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7D-469F-AC5D-D11645CA316D}"/>
            </c:ext>
          </c:extLst>
        </c:ser>
        <c:ser>
          <c:idx val="0"/>
          <c:order val="1"/>
          <c:tx>
            <c:strRef>
              <c:f>Alapadatok!$E$25</c:f>
              <c:strCache>
                <c:ptCount val="1"/>
                <c:pt idx="0">
                  <c:v>ujjnyomat adására képtelen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Alapadatok!$A$26:$A$37</c:f>
              <c:strCache>
                <c:ptCount val="12"/>
                <c:pt idx="0">
                  <c:v>2021. január</c:v>
                </c:pt>
                <c:pt idx="1">
                  <c:v>2021. február</c:v>
                </c:pt>
                <c:pt idx="2">
                  <c:v>2021. március</c:v>
                </c:pt>
                <c:pt idx="3">
                  <c:v>2021. április</c:v>
                </c:pt>
                <c:pt idx="4">
                  <c:v>2021. május</c:v>
                </c:pt>
                <c:pt idx="5">
                  <c:v>2021. június</c:v>
                </c:pt>
                <c:pt idx="6">
                  <c:v>2021. július</c:v>
                </c:pt>
                <c:pt idx="7">
                  <c:v>2021. augusztus</c:v>
                </c:pt>
                <c:pt idx="8">
                  <c:v>2021. szeptember</c:v>
                </c:pt>
                <c:pt idx="9">
                  <c:v>2021. október</c:v>
                </c:pt>
                <c:pt idx="10">
                  <c:v>2021. november</c:v>
                </c:pt>
                <c:pt idx="11">
                  <c:v>2021. december</c:v>
                </c:pt>
              </c:strCache>
            </c:strRef>
          </c:cat>
          <c:val>
            <c:numRef>
              <c:f>Alapadatok!$E$26:$E$37</c:f>
              <c:numCache>
                <c:formatCode>#,##0_ ;[Red]\-#,##0\ </c:formatCode>
                <c:ptCount val="12"/>
                <c:pt idx="0">
                  <c:v>228</c:v>
                </c:pt>
                <c:pt idx="1">
                  <c:v>238</c:v>
                </c:pt>
                <c:pt idx="2">
                  <c:v>244</c:v>
                </c:pt>
                <c:pt idx="3">
                  <c:v>239</c:v>
                </c:pt>
                <c:pt idx="4">
                  <c:v>321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7D-469F-AC5D-D11645CA316D}"/>
            </c:ext>
          </c:extLst>
        </c:ser>
        <c:ser>
          <c:idx val="1"/>
          <c:order val="2"/>
          <c:tx>
            <c:strRef>
              <c:f>Alapadatok!$F$25</c:f>
              <c:strCache>
                <c:ptCount val="1"/>
                <c:pt idx="0">
                  <c:v>ujjnyomat hiány egyéb ok miatt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Alapadatok!$A$26:$A$37</c:f>
              <c:strCache>
                <c:ptCount val="12"/>
                <c:pt idx="0">
                  <c:v>2021. január</c:v>
                </c:pt>
                <c:pt idx="1">
                  <c:v>2021. február</c:v>
                </c:pt>
                <c:pt idx="2">
                  <c:v>2021. március</c:v>
                </c:pt>
                <c:pt idx="3">
                  <c:v>2021. április</c:v>
                </c:pt>
                <c:pt idx="4">
                  <c:v>2021. május</c:v>
                </c:pt>
                <c:pt idx="5">
                  <c:v>2021. június</c:v>
                </c:pt>
                <c:pt idx="6">
                  <c:v>2021. július</c:v>
                </c:pt>
                <c:pt idx="7">
                  <c:v>2021. augusztus</c:v>
                </c:pt>
                <c:pt idx="8">
                  <c:v>2021. szeptember</c:v>
                </c:pt>
                <c:pt idx="9">
                  <c:v>2021. október</c:v>
                </c:pt>
                <c:pt idx="10">
                  <c:v>2021. november</c:v>
                </c:pt>
                <c:pt idx="11">
                  <c:v>2021. december</c:v>
                </c:pt>
              </c:strCache>
            </c:strRef>
          </c:cat>
          <c:val>
            <c:numRef>
              <c:f>Alapadatok!$F$26:$F$37</c:f>
              <c:numCache>
                <c:formatCode>#,##0_ ;[Red]\-#,##0\ </c:formatCode>
                <c:ptCount val="12"/>
                <c:pt idx="0">
                  <c:v>4636</c:v>
                </c:pt>
                <c:pt idx="1">
                  <c:v>4946</c:v>
                </c:pt>
                <c:pt idx="2">
                  <c:v>4512</c:v>
                </c:pt>
                <c:pt idx="3">
                  <c:v>4419</c:v>
                </c:pt>
                <c:pt idx="4">
                  <c:v>8882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7D-469F-AC5D-D11645CA3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97531776"/>
        <c:axId val="97533312"/>
        <c:axId val="0"/>
      </c:bar3DChart>
      <c:catAx>
        <c:axId val="9753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97533312"/>
        <c:crosses val="autoZero"/>
        <c:auto val="1"/>
        <c:lblAlgn val="ctr"/>
        <c:lblOffset val="100"/>
        <c:noMultiLvlLbl val="0"/>
      </c:catAx>
      <c:valAx>
        <c:axId val="97533312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97531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48598979830061"/>
          <c:y val="0.39555027319698244"/>
          <c:w val="0.27514010201699396"/>
          <c:h val="0.23435018735865565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hu-HU" sz="1200">
                <a:latin typeface="Times New Roman" panose="02020603050405020304" pitchFamily="18" charset="0"/>
                <a:cs typeface="Times New Roman" panose="02020603050405020304" pitchFamily="18" charset="0"/>
              </a:rPr>
              <a:t>Az eSZIG okmányok megoszlása a tároló elem alapján </a:t>
            </a:r>
          </a:p>
        </c:rich>
      </c:tx>
      <c:layout>
        <c:manualLayout>
          <c:xMode val="edge"/>
          <c:yMode val="edge"/>
          <c:x val="0.1644006216575343"/>
          <c:y val="3.095632407406117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Alapadatok!$C$1</c:f>
              <c:strCache>
                <c:ptCount val="1"/>
                <c:pt idx="0">
                  <c:v>chipet tartalmaz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Alapadatok!$A$2:$A$13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Alapadatok!$C$2:$C$13</c:f>
              <c:numCache>
                <c:formatCode>#,##0_ ;[Red]\-#,##0\ </c:formatCode>
                <c:ptCount val="12"/>
                <c:pt idx="0">
                  <c:v>67398</c:v>
                </c:pt>
                <c:pt idx="1">
                  <c:v>71547</c:v>
                </c:pt>
                <c:pt idx="2">
                  <c:v>67496</c:v>
                </c:pt>
                <c:pt idx="3">
                  <c:v>70431</c:v>
                </c:pt>
                <c:pt idx="4">
                  <c:v>107593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60-4C0D-A726-8380FE59D992}"/>
            </c:ext>
          </c:extLst>
        </c:ser>
        <c:ser>
          <c:idx val="2"/>
          <c:order val="1"/>
          <c:tx>
            <c:strRef>
              <c:f>Alapadatok!$E$1</c:f>
              <c:strCache>
                <c:ptCount val="1"/>
                <c:pt idx="0">
                  <c:v>chip nélküli 
(65 év felettiek)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Alapadatok!$A$2:$A$13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Alapadatok!$E$2:$E$13</c:f>
              <c:numCache>
                <c:formatCode>#,##0_ ;[Red]\-#,##0\ </c:formatCode>
                <c:ptCount val="12"/>
                <c:pt idx="0">
                  <c:v>4362</c:v>
                </c:pt>
                <c:pt idx="1">
                  <c:v>4696</c:v>
                </c:pt>
                <c:pt idx="2">
                  <c:v>4224</c:v>
                </c:pt>
                <c:pt idx="3">
                  <c:v>4108</c:v>
                </c:pt>
                <c:pt idx="4">
                  <c:v>8528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60-4C0D-A726-8380FE59D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591296"/>
        <c:axId val="97587968"/>
        <c:axId val="0"/>
      </c:bar3DChart>
      <c:catAx>
        <c:axId val="81591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97587968"/>
        <c:crosses val="autoZero"/>
        <c:auto val="1"/>
        <c:lblAlgn val="ctr"/>
        <c:lblOffset val="100"/>
        <c:noMultiLvlLbl val="0"/>
      </c:catAx>
      <c:valAx>
        <c:axId val="97587968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8159129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hu-HU" sz="1200">
                <a:latin typeface="Times New Roman" panose="02020603050405020304" pitchFamily="18" charset="0"/>
                <a:cs typeface="Times New Roman" panose="02020603050405020304" pitchFamily="18" charset="0"/>
              </a:rPr>
              <a:t>Az eSZIG okmányok megoszlása az</a:t>
            </a:r>
            <a:r>
              <a:rPr lang="hu-HU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ujjnyomat alapján</a:t>
            </a:r>
            <a:endParaRPr lang="hu-H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strRef>
              <c:f>Alapadatok!$H$1</c:f>
              <c:strCache>
                <c:ptCount val="1"/>
                <c:pt idx="0">
                  <c:v>ujjnyomatot tartalmaz 
a 12 év felettieknél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Alapadatok!$A$2:$A$13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Alapadatok!$H$2:$H$13</c:f>
              <c:numCache>
                <c:formatCode>#,##0_ ;[Red]\-#,##0\ </c:formatCode>
                <c:ptCount val="12"/>
                <c:pt idx="0">
                  <c:v>30932</c:v>
                </c:pt>
                <c:pt idx="1">
                  <c:v>32447</c:v>
                </c:pt>
                <c:pt idx="2">
                  <c:v>29585</c:v>
                </c:pt>
                <c:pt idx="3">
                  <c:v>29743</c:v>
                </c:pt>
                <c:pt idx="4">
                  <c:v>46471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0D-4A8C-A82D-C8E27660BD96}"/>
            </c:ext>
          </c:extLst>
        </c:ser>
        <c:ser>
          <c:idx val="4"/>
          <c:order val="1"/>
          <c:tx>
            <c:strRef>
              <c:f>Alapadatok!$J$1</c:f>
              <c:strCache>
                <c:ptCount val="1"/>
                <c:pt idx="0">
                  <c:v>ujjnyomat nélküli 
a 12 év felettieknél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Alapadatok!$A$2:$A$13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Alapadatok!$J$2:$J$13</c:f>
              <c:numCache>
                <c:formatCode>#,##0_ ;[Red]\-#,##0\ </c:formatCode>
                <c:ptCount val="12"/>
                <c:pt idx="0">
                  <c:v>32006</c:v>
                </c:pt>
                <c:pt idx="1">
                  <c:v>32898</c:v>
                </c:pt>
                <c:pt idx="2">
                  <c:v>29354</c:v>
                </c:pt>
                <c:pt idx="3">
                  <c:v>28462</c:v>
                </c:pt>
                <c:pt idx="4">
                  <c:v>49884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E0D-4A8C-A82D-C8E27660B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492352"/>
        <c:axId val="53494144"/>
        <c:axId val="0"/>
      </c:bar3DChart>
      <c:catAx>
        <c:axId val="53492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53494144"/>
        <c:crosses val="autoZero"/>
        <c:auto val="1"/>
        <c:lblAlgn val="ctr"/>
        <c:lblOffset val="100"/>
        <c:noMultiLvlLbl val="0"/>
      </c:catAx>
      <c:valAx>
        <c:axId val="53494144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534923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Az eSZIG okmányok megoszlása eSIGN igénylés alapján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5"/>
          <c:order val="0"/>
          <c:tx>
            <c:strRef>
              <c:f>Alapadatok!$M$1</c:f>
              <c:strCache>
                <c:ptCount val="1"/>
                <c:pt idx="0">
                  <c:v>eSIGN-t igényelt a 14 év felettieknél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Alapadatok!$A$2:$A$13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Alapadatok!$M$2:$M$13</c:f>
              <c:numCache>
                <c:formatCode>#,##0_ ;[Red]\-#,##0\ </c:formatCode>
                <c:ptCount val="12"/>
                <c:pt idx="0">
                  <c:v>1291</c:v>
                </c:pt>
                <c:pt idx="1">
                  <c:v>1139</c:v>
                </c:pt>
                <c:pt idx="2">
                  <c:v>1042</c:v>
                </c:pt>
                <c:pt idx="3">
                  <c:v>1017</c:v>
                </c:pt>
                <c:pt idx="4">
                  <c:v>1206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3D-4783-86E6-605B2FC3E773}"/>
            </c:ext>
          </c:extLst>
        </c:ser>
        <c:ser>
          <c:idx val="6"/>
          <c:order val="1"/>
          <c:tx>
            <c:strRef>
              <c:f>Alapadatok!$O$1</c:f>
              <c:strCache>
                <c:ptCount val="1"/>
                <c:pt idx="0">
                  <c:v>eSIGN-t nem igényelt
 a 14 év felettieknél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Alapadatok!$A$2:$A$13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Alapadatok!$O$2:$O$13</c:f>
              <c:numCache>
                <c:formatCode>#,##0_ ;[Red]\-#,##0\ </c:formatCode>
                <c:ptCount val="12"/>
                <c:pt idx="0">
                  <c:v>59520</c:v>
                </c:pt>
                <c:pt idx="1">
                  <c:v>61514</c:v>
                </c:pt>
                <c:pt idx="2">
                  <c:v>55626</c:v>
                </c:pt>
                <c:pt idx="3">
                  <c:v>54755</c:v>
                </c:pt>
                <c:pt idx="4">
                  <c:v>90696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3D-4783-86E6-605B2FC3E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875520"/>
        <c:axId val="80877056"/>
        <c:axId val="0"/>
      </c:bar3DChart>
      <c:catAx>
        <c:axId val="80875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80877056"/>
        <c:crosses val="autoZero"/>
        <c:auto val="1"/>
        <c:lblAlgn val="ctr"/>
        <c:lblOffset val="100"/>
        <c:noMultiLvlLbl val="0"/>
      </c:catAx>
      <c:valAx>
        <c:axId val="80877056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8087552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x val="0.68590475128149231"/>
          <c:y val="0.38716965999001857"/>
          <c:w val="0.29864128864123796"/>
          <c:h val="0.29891951384389015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hu-HU" sz="1200">
                <a:latin typeface="Times New Roman" panose="02020603050405020304" pitchFamily="18" charset="0"/>
                <a:cs typeface="Times New Roman" panose="02020603050405020304" pitchFamily="18" charset="0"/>
              </a:rPr>
              <a:t>A 2021. évben igényelt eSZIG összevetése az előző év azonos időszakában igényelt eSZIG mennyiségével</a:t>
            </a:r>
          </a:p>
        </c:rich>
      </c:tx>
      <c:layout>
        <c:manualLayout>
          <c:xMode val="edge"/>
          <c:yMode val="edge"/>
          <c:x val="0.14104140340220997"/>
          <c:y val="5.242658361843769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913485220057098E-2"/>
          <c:y val="0.19884393063583816"/>
          <c:w val="0.88487002853224461"/>
          <c:h val="0.5443253986315294"/>
        </c:manualLayout>
      </c:layout>
      <c:lineChart>
        <c:grouping val="standard"/>
        <c:varyColors val="0"/>
        <c:ser>
          <c:idx val="0"/>
          <c:order val="0"/>
          <c:tx>
            <c:v>2020. évben igényelt eSZIG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4"/>
            <c:spPr>
              <a:solidFill>
                <a:sysClr val="window" lastClr="FFFFFF"/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6467961630019861E-2"/>
                  <c:y val="-8.7361298845196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440998797147442E-2"/>
                  <c:y val="-9.7150078040757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884002648148409E-2"/>
                  <c:y val="8.0957165555208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8858244240042446E-2"/>
                  <c:y val="-9.806622255550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6475849731663684E-2"/>
                  <c:y val="-6.9125640664078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8822320501968212E-2"/>
                  <c:y val="-9.7377506903039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44091671009818E-2"/>
                  <c:y val="-0.100936267826052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440353274266477E-2"/>
                  <c:y val="-9.753935434158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4056644082280323E-2"/>
                  <c:y val="-9.1457359959549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8861061419200956E-2"/>
                  <c:y val="-9.7349669984618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8864254222247265E-2"/>
                  <c:y val="-9.7418699750607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8857868616154643E-2"/>
                  <c:y val="-8.992572515179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9BBB59">
                  <a:lumMod val="20000"/>
                  <a:lumOff val="80000"/>
                </a:srgbClr>
              </a:solidFill>
              <a:ln>
                <a:solidFill>
                  <a:schemeClr val="tx1"/>
                </a:solidFill>
              </a:ln>
              <a:effectLst/>
            </c:spPr>
            <c:txPr>
              <a:bodyPr rot="-5400000" vert="horz"/>
              <a:lstStyle/>
              <a:p>
                <a:pPr>
                  <a:defRPr sz="8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'[1]statisztikai görbék számítási h'!$B$27:$B$38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'Szakrendszeri alapadatok'!$C$33:$C$44</c:f>
              <c:numCache>
                <c:formatCode>#,##0</c:formatCode>
                <c:ptCount val="12"/>
                <c:pt idx="0">
                  <c:v>106914</c:v>
                </c:pt>
                <c:pt idx="1">
                  <c:v>91495</c:v>
                </c:pt>
                <c:pt idx="2">
                  <c:v>52423</c:v>
                </c:pt>
                <c:pt idx="3">
                  <c:v>20652</c:v>
                </c:pt>
                <c:pt idx="4">
                  <c:v>66234</c:v>
                </c:pt>
                <c:pt idx="5">
                  <c:v>135771</c:v>
                </c:pt>
                <c:pt idx="6">
                  <c:v>139491</c:v>
                </c:pt>
                <c:pt idx="7">
                  <c:v>136277</c:v>
                </c:pt>
                <c:pt idx="8">
                  <c:v>107546</c:v>
                </c:pt>
                <c:pt idx="9">
                  <c:v>94290</c:v>
                </c:pt>
                <c:pt idx="10">
                  <c:v>62156</c:v>
                </c:pt>
                <c:pt idx="11">
                  <c:v>45528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EA4-44E0-81F5-624E7F5DE051}"/>
            </c:ext>
          </c:extLst>
        </c:ser>
        <c:ser>
          <c:idx val="1"/>
          <c:order val="1"/>
          <c:tx>
            <c:v>2021. évben igényelt eSZIG</c:v>
          </c:tx>
          <c:spPr>
            <a:ln w="28575">
              <a:solidFill>
                <a:srgbClr val="C0504D"/>
              </a:solidFill>
            </a:ln>
          </c:spPr>
          <c:marker>
            <c:symbol val="circle"/>
            <c:size val="4"/>
            <c:spPr>
              <a:solidFill>
                <a:srgbClr val="C0504D">
                  <a:lumMod val="60000"/>
                  <a:lumOff val="40000"/>
                </a:srgbClr>
              </a:solidFill>
              <a:ln w="12700">
                <a:solidFill>
                  <a:srgbClr val="FF0000"/>
                </a:solidFill>
              </a:ln>
            </c:spPr>
          </c:marke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475849731663684E-2"/>
                  <c:y val="-7.8676233287569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8861061419200956E-2"/>
                  <c:y val="-8.6169207886385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6475849731663684E-2"/>
                  <c:y val="-8.9915695185793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0504D">
                  <a:lumMod val="40000"/>
                  <a:lumOff val="60000"/>
                </a:srgbClr>
              </a:solidFill>
              <a:ln>
                <a:solidFill>
                  <a:sysClr val="windowText" lastClr="000000"/>
                </a:solidFill>
              </a:ln>
            </c:spPr>
            <c:txPr>
              <a:bodyPr rot="-5400000" vert="horz"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'[1]statisztikai görbék számítási h'!$B$27:$B$38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'Szakrendszeri alapadatok'!$F$33:$F$37</c:f>
              <c:numCache>
                <c:formatCode>#,##0</c:formatCode>
                <c:ptCount val="5"/>
                <c:pt idx="0">
                  <c:v>71760</c:v>
                </c:pt>
                <c:pt idx="1">
                  <c:v>76243</c:v>
                </c:pt>
                <c:pt idx="2">
                  <c:v>71720</c:v>
                </c:pt>
                <c:pt idx="3">
                  <c:v>74539</c:v>
                </c:pt>
                <c:pt idx="4">
                  <c:v>116121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6EA4-44E0-81F5-624E7F5DE0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076608"/>
        <c:axId val="81078144"/>
      </c:lineChart>
      <c:catAx>
        <c:axId val="81076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 anchor="ctr" anchorCtr="0"/>
          <a:lstStyle/>
          <a:p>
            <a:pPr>
              <a:defRPr sz="800" b="0" baseline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81078144"/>
        <c:crosses val="autoZero"/>
        <c:auto val="1"/>
        <c:lblAlgn val="ctr"/>
        <c:lblOffset val="100"/>
        <c:noMultiLvlLbl val="0"/>
      </c:catAx>
      <c:valAx>
        <c:axId val="81078144"/>
        <c:scaling>
          <c:orientation val="minMax"/>
          <c:max val="180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81076608"/>
        <c:crosses val="autoZero"/>
        <c:crossBetween val="between"/>
      </c:valAx>
      <c:spPr>
        <a:solidFill>
          <a:sysClr val="window" lastClr="FFFFFF">
            <a:lumMod val="95000"/>
          </a:sysClr>
        </a:solidFill>
      </c:spPr>
    </c:plotArea>
    <c:legend>
      <c:legendPos val="b"/>
      <c:layout/>
      <c:overlay val="0"/>
      <c:txPr>
        <a:bodyPr/>
        <a:lstStyle/>
        <a:p>
          <a:pPr>
            <a:defRPr sz="10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chip nélküli</a:t>
            </a:r>
            <a:r>
              <a:rPr lang="hu-HU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(65 év felettiek)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844470241997871"/>
          <c:y val="0.204848387092156"/>
          <c:w val="0.83722500130243782"/>
          <c:h val="0.3393727800654831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Jelentés!$E$3</c:f>
              <c:strCache>
                <c:ptCount val="1"/>
                <c:pt idx="0">
                  <c:v>chip nélküli 
(65 év felettiek)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424241267362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2.4242412673627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3.0303015842034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Jelentés!$A$4:$A$15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Jelentés!$E$4:$E$15</c:f>
              <c:numCache>
                <c:formatCode>#,##0_ ;[Red]\-#,##0\ </c:formatCode>
                <c:ptCount val="12"/>
                <c:pt idx="0">
                  <c:v>4362</c:v>
                </c:pt>
                <c:pt idx="1">
                  <c:v>4696</c:v>
                </c:pt>
                <c:pt idx="2">
                  <c:v>4224</c:v>
                </c:pt>
                <c:pt idx="3">
                  <c:v>4108</c:v>
                </c:pt>
                <c:pt idx="4">
                  <c:v>8528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55-40A5-807B-F237C293E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095680"/>
        <c:axId val="81105664"/>
      </c:barChart>
      <c:catAx>
        <c:axId val="81095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81105664"/>
        <c:crosses val="autoZero"/>
        <c:auto val="1"/>
        <c:lblAlgn val="ctr"/>
        <c:lblOffset val="100"/>
        <c:noMultiLvlLbl val="0"/>
      </c:catAx>
      <c:valAx>
        <c:axId val="81105664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81095680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layout/>
      <c:overlay val="0"/>
      <c:txPr>
        <a:bodyPr/>
        <a:lstStyle/>
        <a:p>
          <a:pPr>
            <a:defRPr sz="9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hu-HU" sz="1200">
                <a:latin typeface="Times New Roman" panose="02020603050405020304" pitchFamily="18" charset="0"/>
                <a:cs typeface="Times New Roman" panose="02020603050405020304" pitchFamily="18" charset="0"/>
              </a:rPr>
              <a:t>ujjnyomat nélküli a 12 év felettieknél</a:t>
            </a:r>
          </a:p>
        </c:rich>
      </c:tx>
      <c:layout>
        <c:manualLayout>
          <c:xMode val="edge"/>
          <c:yMode val="edge"/>
          <c:x val="0.20192165558019218"/>
          <c:y val="3.45572589291059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6668585228655"/>
          <c:y val="0.22408831980221175"/>
          <c:w val="0.83117564336108329"/>
          <c:h val="0.30592184942033346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Jelentés!$J$3</c:f>
              <c:strCache>
                <c:ptCount val="1"/>
                <c:pt idx="0">
                  <c:v>ujjnyomat nélküli 
a 12 év felettieknél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3.1897926634768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3.1897926634768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3.1897926634768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Jelentés!$A$4:$A$15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Jelentés!$J$4:$J$15</c:f>
              <c:numCache>
                <c:formatCode>#,##0_ ;[Red]\-#,##0\ </c:formatCode>
                <c:ptCount val="12"/>
                <c:pt idx="0">
                  <c:v>32006</c:v>
                </c:pt>
                <c:pt idx="1">
                  <c:v>32898</c:v>
                </c:pt>
                <c:pt idx="2">
                  <c:v>29354</c:v>
                </c:pt>
                <c:pt idx="3">
                  <c:v>28462</c:v>
                </c:pt>
                <c:pt idx="4">
                  <c:v>49884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03-4833-B337-2E08780E5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05120"/>
        <c:axId val="81206656"/>
      </c:barChart>
      <c:catAx>
        <c:axId val="81205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81206656"/>
        <c:crosses val="autoZero"/>
        <c:auto val="1"/>
        <c:lblAlgn val="ctr"/>
        <c:lblOffset val="100"/>
        <c:noMultiLvlLbl val="0"/>
      </c:catAx>
      <c:valAx>
        <c:axId val="81206656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8120512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32799547742216961"/>
          <c:y val="0.802890397915205"/>
          <c:w val="0.28823642837109292"/>
          <c:h val="0.1669019508497811"/>
        </c:manualLayout>
      </c:layout>
      <c:overlay val="0"/>
      <c:txPr>
        <a:bodyPr/>
        <a:lstStyle/>
        <a:p>
          <a:pPr>
            <a:defRPr sz="9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eSIGN-t nem igényelt</a:t>
            </a:r>
            <a:r>
              <a:rPr lang="hu-HU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a 14 év felettieknél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462244655489421"/>
          <c:y val="0.19651162790697674"/>
          <c:w val="0.81136570359001525"/>
          <c:h val="0.3487030763596411"/>
        </c:manualLayout>
      </c:layout>
      <c:barChart>
        <c:barDir val="col"/>
        <c:grouping val="clustered"/>
        <c:varyColors val="0"/>
        <c:ser>
          <c:idx val="13"/>
          <c:order val="0"/>
          <c:tx>
            <c:strRef>
              <c:f>Jelentés!$O$3</c:f>
              <c:strCache>
                <c:ptCount val="1"/>
                <c:pt idx="0">
                  <c:v>eSIGN-t nem igényelt
a 14 év felettieknél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328966521106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5.8219578447890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3.4934497816593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Jelentés!$A$4:$A$15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Jelentés!$O$4:$O$15</c:f>
              <c:numCache>
                <c:formatCode>#,##0_ ;[Red]\-#,##0\ </c:formatCode>
                <c:ptCount val="12"/>
                <c:pt idx="0">
                  <c:v>59520</c:v>
                </c:pt>
                <c:pt idx="1">
                  <c:v>61514</c:v>
                </c:pt>
                <c:pt idx="2">
                  <c:v>55626</c:v>
                </c:pt>
                <c:pt idx="3">
                  <c:v>54755</c:v>
                </c:pt>
                <c:pt idx="4">
                  <c:v>90696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46F-4A70-A5A3-6D18FD3DA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30848"/>
        <c:axId val="81265408"/>
      </c:barChart>
      <c:catAx>
        <c:axId val="8123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81265408"/>
        <c:crosses val="autoZero"/>
        <c:auto val="1"/>
        <c:lblAlgn val="ctr"/>
        <c:lblOffset val="100"/>
        <c:noMultiLvlLbl val="0"/>
      </c:catAx>
      <c:valAx>
        <c:axId val="81265408"/>
        <c:scaling>
          <c:orientation val="minMax"/>
          <c:min val="0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8123084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19</xdr:row>
      <xdr:rowOff>19051</xdr:rowOff>
    </xdr:from>
    <xdr:to>
      <xdr:col>24</xdr:col>
      <xdr:colOff>508000</xdr:colOff>
      <xdr:row>40</xdr:row>
      <xdr:rowOff>66676</xdr:rowOff>
    </xdr:to>
    <xdr:graphicFrame macro="">
      <xdr:nvGraphicFramePr>
        <xdr:cNvPr id="3" name="Diagram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148167</xdr:rowOff>
    </xdr:from>
    <xdr:to>
      <xdr:col>9</xdr:col>
      <xdr:colOff>0</xdr:colOff>
      <xdr:row>41</xdr:row>
      <xdr:rowOff>9525</xdr:rowOff>
    </xdr:to>
    <xdr:graphicFrame macro="">
      <xdr:nvGraphicFramePr>
        <xdr:cNvPr id="4" name="Diagram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158750</xdr:rowOff>
    </xdr:from>
    <xdr:to>
      <xdr:col>9</xdr:col>
      <xdr:colOff>0</xdr:colOff>
      <xdr:row>57</xdr:row>
      <xdr:rowOff>9525</xdr:rowOff>
    </xdr:to>
    <xdr:graphicFrame macro="">
      <xdr:nvGraphicFramePr>
        <xdr:cNvPr id="5" name="Diagram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59</xdr:row>
      <xdr:rowOff>166687</xdr:rowOff>
    </xdr:from>
    <xdr:to>
      <xdr:col>9</xdr:col>
      <xdr:colOff>9525</xdr:colOff>
      <xdr:row>73</xdr:row>
      <xdr:rowOff>180975</xdr:rowOff>
    </xdr:to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45541</xdr:colOff>
      <xdr:row>2</xdr:row>
      <xdr:rowOff>9525</xdr:rowOff>
    </xdr:from>
    <xdr:to>
      <xdr:col>29</xdr:col>
      <xdr:colOff>1045666</xdr:colOff>
      <xdr:row>16</xdr:row>
      <xdr:rowOff>179917</xdr:rowOff>
    </xdr:to>
    <xdr:graphicFrame macro="">
      <xdr:nvGraphicFramePr>
        <xdr:cNvPr id="20" name="Diagram 37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229658</xdr:colOff>
      <xdr:row>26</xdr:row>
      <xdr:rowOff>147108</xdr:rowOff>
    </xdr:from>
    <xdr:to>
      <xdr:col>15</xdr:col>
      <xdr:colOff>563033</xdr:colOff>
      <xdr:row>37</xdr:row>
      <xdr:rowOff>147109</xdr:rowOff>
    </xdr:to>
    <xdr:graphicFrame macro="">
      <xdr:nvGraphicFramePr>
        <xdr:cNvPr id="25" name="Diagram 13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180975</xdr:colOff>
      <xdr:row>43</xdr:row>
      <xdr:rowOff>168274</xdr:rowOff>
    </xdr:from>
    <xdr:to>
      <xdr:col>15</xdr:col>
      <xdr:colOff>552450</xdr:colOff>
      <xdr:row>53</xdr:row>
      <xdr:rowOff>168274</xdr:rowOff>
    </xdr:to>
    <xdr:graphicFrame macro="">
      <xdr:nvGraphicFramePr>
        <xdr:cNvPr id="26" name="Diagram 25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180975</xdr:colOff>
      <xdr:row>59</xdr:row>
      <xdr:rowOff>152400</xdr:rowOff>
    </xdr:from>
    <xdr:to>
      <xdr:col>15</xdr:col>
      <xdr:colOff>552450</xdr:colOff>
      <xdr:row>71</xdr:row>
      <xdr:rowOff>19050</xdr:rowOff>
    </xdr:to>
    <xdr:graphicFrame macro="">
      <xdr:nvGraphicFramePr>
        <xdr:cNvPr id="27" name="Diagram 26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rroiG\AppData\Local\Microsoft\Windows\Temporary%20Internet%20Files\Content.Outlook\ONPDTBS1\e-%20szig%20statiszti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zig_napi_stat"/>
      <sheetName val="összesítő"/>
      <sheetName val="statisztikai görbék számítási h"/>
      <sheetName val="korcsoport szerinti"/>
      <sheetName val="korcsoport részletes"/>
    </sheetNames>
    <sheetDataSet>
      <sheetData sheetId="0"/>
      <sheetData sheetId="1">
        <row r="35">
          <cell r="D35">
            <v>117632</v>
          </cell>
        </row>
      </sheetData>
      <sheetData sheetId="2">
        <row r="11">
          <cell r="R11" t="str">
            <v>chip nélkül igényelt</v>
          </cell>
        </row>
        <row r="27">
          <cell r="B27" t="str">
            <v>január</v>
          </cell>
        </row>
        <row r="28">
          <cell r="B28" t="str">
            <v>február</v>
          </cell>
        </row>
        <row r="29">
          <cell r="B29" t="str">
            <v>március</v>
          </cell>
        </row>
        <row r="30">
          <cell r="B30" t="str">
            <v>április</v>
          </cell>
        </row>
        <row r="31">
          <cell r="B31" t="str">
            <v>május</v>
          </cell>
        </row>
        <row r="32">
          <cell r="B32" t="str">
            <v>június</v>
          </cell>
        </row>
        <row r="33">
          <cell r="B33" t="str">
            <v>július</v>
          </cell>
        </row>
        <row r="34">
          <cell r="B34" t="str">
            <v>augusztus</v>
          </cell>
        </row>
        <row r="35">
          <cell r="B35" t="str">
            <v>szeptember</v>
          </cell>
        </row>
        <row r="36">
          <cell r="B36" t="str">
            <v>október</v>
          </cell>
        </row>
        <row r="37">
          <cell r="B37" t="str">
            <v>november</v>
          </cell>
        </row>
        <row r="38">
          <cell r="B38" t="str">
            <v>december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zoomScale="90" zoomScaleNormal="90" workbookViewId="0"/>
  </sheetViews>
  <sheetFormatPr defaultRowHeight="12.75" x14ac:dyDescent="0.2"/>
  <cols>
    <col min="1" max="1" width="24.5703125" style="14" bestFit="1" customWidth="1"/>
    <col min="2" max="2" width="11.85546875" style="13" bestFit="1" customWidth="1"/>
    <col min="3" max="3" width="11.85546875" style="13" customWidth="1"/>
    <col min="4" max="4" width="11.5703125" style="13" customWidth="1"/>
    <col min="5" max="5" width="17.5703125" style="13" customWidth="1"/>
    <col min="6" max="6" width="18.140625" style="13" customWidth="1"/>
    <col min="7" max="7" width="21.42578125" style="13" bestFit="1" customWidth="1"/>
    <col min="8" max="8" width="19.42578125" style="13" customWidth="1"/>
    <col min="9" max="9" width="22.85546875" style="13" customWidth="1"/>
    <col min="10" max="10" width="20" style="13" customWidth="1"/>
    <col min="11" max="11" width="21.5703125" style="13" customWidth="1"/>
    <col min="12" max="12" width="21.85546875" style="13" customWidth="1"/>
    <col min="13" max="13" width="23.7109375" style="13" customWidth="1"/>
    <col min="14" max="14" width="23.42578125" style="13" customWidth="1"/>
    <col min="15" max="15" width="22.28515625" style="13" customWidth="1"/>
    <col min="16" max="16" width="20" style="13" customWidth="1"/>
    <col min="17" max="17" width="17.85546875" style="13" customWidth="1"/>
    <col min="18" max="18" width="15.28515625" style="13" bestFit="1" customWidth="1"/>
    <col min="19" max="19" width="19.7109375" style="13" customWidth="1"/>
    <col min="20" max="20" width="6.5703125" style="13" bestFit="1" customWidth="1"/>
    <col min="21" max="21" width="8.140625" style="13" bestFit="1" customWidth="1"/>
    <col min="22" max="22" width="6.5703125" style="13" bestFit="1" customWidth="1"/>
    <col min="23" max="23" width="8.140625" style="13" bestFit="1" customWidth="1"/>
    <col min="24" max="24" width="6.5703125" style="13" bestFit="1" customWidth="1"/>
    <col min="25" max="25" width="9.85546875" style="13" bestFit="1" customWidth="1"/>
    <col min="26" max="26" width="6.5703125" style="13" bestFit="1" customWidth="1"/>
    <col min="27" max="27" width="9.7109375" style="13" customWidth="1"/>
    <col min="28" max="28" width="20.7109375" style="13" bestFit="1" customWidth="1"/>
    <col min="29" max="29" width="9.28515625" style="13" customWidth="1"/>
    <col min="30" max="30" width="10.7109375" style="13" customWidth="1"/>
    <col min="31" max="31" width="9.7109375" style="13" customWidth="1"/>
    <col min="32" max="32" width="8.28515625" style="13" bestFit="1" customWidth="1"/>
    <col min="33" max="33" width="10.7109375" style="13" customWidth="1"/>
    <col min="34" max="34" width="7.42578125" style="13" customWidth="1"/>
    <col min="35" max="16384" width="9.140625" style="13"/>
  </cols>
  <sheetData>
    <row r="1" spans="1:19" s="21" customFormat="1" ht="39" customHeight="1" thickBot="1" x14ac:dyDescent="0.3">
      <c r="A1" s="19" t="s">
        <v>79</v>
      </c>
      <c r="B1" s="20" t="s">
        <v>3</v>
      </c>
      <c r="C1" s="15" t="s">
        <v>2</v>
      </c>
      <c r="D1" s="15" t="s">
        <v>34</v>
      </c>
      <c r="E1" s="15" t="s">
        <v>1</v>
      </c>
      <c r="F1" s="17" t="s">
        <v>35</v>
      </c>
      <c r="G1" s="20" t="s">
        <v>12</v>
      </c>
      <c r="H1" s="15" t="s">
        <v>10</v>
      </c>
      <c r="I1" s="15" t="s">
        <v>36</v>
      </c>
      <c r="J1" s="15" t="s">
        <v>0</v>
      </c>
      <c r="K1" s="17" t="s">
        <v>37</v>
      </c>
      <c r="L1" s="20" t="s">
        <v>13</v>
      </c>
      <c r="M1" s="15" t="s">
        <v>14</v>
      </c>
      <c r="N1" s="15" t="s">
        <v>38</v>
      </c>
      <c r="O1" s="15" t="s">
        <v>15</v>
      </c>
      <c r="P1" s="17" t="s">
        <v>39</v>
      </c>
      <c r="Q1" s="18" t="s">
        <v>6</v>
      </c>
      <c r="R1" s="23" t="s">
        <v>5</v>
      </c>
      <c r="S1" s="23" t="s">
        <v>59</v>
      </c>
    </row>
    <row r="2" spans="1:19" s="4" customFormat="1" ht="13.5" thickBot="1" x14ac:dyDescent="0.3">
      <c r="A2" s="6" t="s">
        <v>20</v>
      </c>
      <c r="B2" s="26">
        <f>+'Szakrendszeri alapadatok'!E3</f>
        <v>71760</v>
      </c>
      <c r="C2" s="5">
        <f>+'Szakrendszeri alapadatok'!E3-'Szakrendszeri alapadatok'!I3</f>
        <v>67398</v>
      </c>
      <c r="D2" s="38">
        <f t="shared" ref="D2:D6" si="0">IF(B2=0,0,C2/B2)</f>
        <v>0.93921404682274245</v>
      </c>
      <c r="E2" s="33">
        <f>+'Szakrendszeri alapadatok'!I3</f>
        <v>4362</v>
      </c>
      <c r="F2" s="39">
        <f t="shared" ref="F2:F6" si="1">IF(B2=0,0,E2/B2)</f>
        <v>6.0785953177257525E-2</v>
      </c>
      <c r="G2" s="26">
        <f>+'Szakrendszeri alapadatok'!E3-'Szakrendszeri alapadatok'!K3</f>
        <v>62938</v>
      </c>
      <c r="H2" s="5">
        <f>+'Szakrendszeri alapadatok'!E3-'Szakrendszeri alapadatok'!J3</f>
        <v>30932</v>
      </c>
      <c r="I2" s="40">
        <f t="shared" ref="I2:I6" si="2">IF(G2=0,0,H2/G2)</f>
        <v>0.49146779370173821</v>
      </c>
      <c r="J2" s="5">
        <f>+'Szakrendszeri alapadatok'!J3-'Szakrendszeri alapadatok'!K3</f>
        <v>32006</v>
      </c>
      <c r="K2" s="41">
        <f t="shared" ref="K2:K6" si="3">IF(G2=0,0,J2/G2)</f>
        <v>0.50853220629826179</v>
      </c>
      <c r="L2" s="26">
        <f>+'Szakrendszeri alapadatok'!E3-'Szakrendszeri alapadatok'!C17</f>
        <v>60811</v>
      </c>
      <c r="M2" s="33">
        <f>+'Szakrendszeri alapadatok'!Q3</f>
        <v>1291</v>
      </c>
      <c r="N2" s="40">
        <f t="shared" ref="N2:N6" si="4">IF(L2=0,0,M2/L2)</f>
        <v>2.122971172978573E-2</v>
      </c>
      <c r="O2" s="5">
        <f t="shared" ref="O2:O4" si="5">+L2-M2</f>
        <v>59520</v>
      </c>
      <c r="P2" s="41">
        <f t="shared" ref="P2:P6" si="6">IF(L2=0,0,O2/L2)</f>
        <v>0.97877028827021428</v>
      </c>
      <c r="Q2" s="26">
        <f>+'Szakrendszeri alapadatok'!R3</f>
        <v>3923</v>
      </c>
      <c r="R2" s="27">
        <f>+'Szakrendszeri alapadatok'!S3</f>
        <v>3564</v>
      </c>
      <c r="S2" s="27">
        <f>+'Szakrendszeri alapadatok'!T3</f>
        <v>23792</v>
      </c>
    </row>
    <row r="3" spans="1:19" s="4" customFormat="1" ht="13.5" thickBot="1" x14ac:dyDescent="0.3">
      <c r="A3" s="6" t="s">
        <v>21</v>
      </c>
      <c r="B3" s="26">
        <f>+'Szakrendszeri alapadatok'!E4</f>
        <v>76243</v>
      </c>
      <c r="C3" s="5">
        <f>+'Szakrendszeri alapadatok'!E4-'Szakrendszeri alapadatok'!I4</f>
        <v>71547</v>
      </c>
      <c r="D3" s="38">
        <f t="shared" si="0"/>
        <v>0.93840746035701639</v>
      </c>
      <c r="E3" s="33">
        <f>+'Szakrendszeri alapadatok'!I4</f>
        <v>4696</v>
      </c>
      <c r="F3" s="39">
        <f t="shared" si="1"/>
        <v>6.1592539642983619E-2</v>
      </c>
      <c r="G3" s="26">
        <f>+'Szakrendszeri alapadatok'!E4-'Szakrendszeri alapadatok'!K4</f>
        <v>65345</v>
      </c>
      <c r="H3" s="5">
        <f>+'Szakrendszeri alapadatok'!E4-'Szakrendszeri alapadatok'!J4</f>
        <v>32447</v>
      </c>
      <c r="I3" s="40">
        <f t="shared" si="2"/>
        <v>0.49654908562246536</v>
      </c>
      <c r="J3" s="5">
        <f>+'Szakrendszeri alapadatok'!J4-'Szakrendszeri alapadatok'!K4</f>
        <v>32898</v>
      </c>
      <c r="K3" s="41">
        <f t="shared" si="3"/>
        <v>0.50345091437753464</v>
      </c>
      <c r="L3" s="26">
        <f>+'Szakrendszeri alapadatok'!E4-'Szakrendszeri alapadatok'!C18</f>
        <v>62653</v>
      </c>
      <c r="M3" s="33">
        <f>+'Szakrendszeri alapadatok'!Q4</f>
        <v>1139</v>
      </c>
      <c r="N3" s="40">
        <f t="shared" si="4"/>
        <v>1.8179496592341946E-2</v>
      </c>
      <c r="O3" s="5">
        <f t="shared" si="5"/>
        <v>61514</v>
      </c>
      <c r="P3" s="41">
        <f t="shared" si="6"/>
        <v>0.98182050340765803</v>
      </c>
      <c r="Q3" s="26">
        <f>+'Szakrendszeri alapadatok'!R4</f>
        <v>3531</v>
      </c>
      <c r="R3" s="27">
        <f>+'Szakrendszeri alapadatok'!S4</f>
        <v>3869</v>
      </c>
      <c r="S3" s="27">
        <f>+'Szakrendszeri alapadatok'!T4</f>
        <v>24761</v>
      </c>
    </row>
    <row r="4" spans="1:19" s="4" customFormat="1" ht="13.5" thickBot="1" x14ac:dyDescent="0.3">
      <c r="A4" s="6" t="s">
        <v>22</v>
      </c>
      <c r="B4" s="26">
        <f>+'Szakrendszeri alapadatok'!E5</f>
        <v>71720</v>
      </c>
      <c r="C4" s="5">
        <f>+'Szakrendszeri alapadatok'!E5-'Szakrendszeri alapadatok'!I5</f>
        <v>67496</v>
      </c>
      <c r="D4" s="38">
        <f t="shared" si="0"/>
        <v>0.94110429447852761</v>
      </c>
      <c r="E4" s="33">
        <f>+'Szakrendszeri alapadatok'!I5</f>
        <v>4224</v>
      </c>
      <c r="F4" s="39">
        <f t="shared" si="1"/>
        <v>5.8895705521472393E-2</v>
      </c>
      <c r="G4" s="26">
        <f>+'Szakrendszeri alapadatok'!E5-'Szakrendszeri alapadatok'!K5</f>
        <v>58939</v>
      </c>
      <c r="H4" s="5">
        <f>+'Szakrendszeri alapadatok'!E5-'Szakrendszeri alapadatok'!J5</f>
        <v>29585</v>
      </c>
      <c r="I4" s="40">
        <f t="shared" si="2"/>
        <v>0.50195965320076685</v>
      </c>
      <c r="J4" s="5">
        <f>+'Szakrendszeri alapadatok'!J5-'Szakrendszeri alapadatok'!K5</f>
        <v>29354</v>
      </c>
      <c r="K4" s="41">
        <f t="shared" si="3"/>
        <v>0.49804034679923309</v>
      </c>
      <c r="L4" s="26">
        <f>+'Szakrendszeri alapadatok'!E5-'Szakrendszeri alapadatok'!C19</f>
        <v>56668</v>
      </c>
      <c r="M4" s="33">
        <f>+'Szakrendszeri alapadatok'!Q5</f>
        <v>1042</v>
      </c>
      <c r="N4" s="40">
        <f t="shared" si="4"/>
        <v>1.8387802639937882E-2</v>
      </c>
      <c r="O4" s="5">
        <f t="shared" si="5"/>
        <v>55626</v>
      </c>
      <c r="P4" s="41">
        <f t="shared" si="6"/>
        <v>0.98161219736006211</v>
      </c>
      <c r="Q4" s="26">
        <f>+'Szakrendszeri alapadatok'!R5</f>
        <v>3545</v>
      </c>
      <c r="R4" s="27">
        <f>+'Szakrendszeri alapadatok'!S5</f>
        <v>3742</v>
      </c>
      <c r="S4" s="27">
        <f>+'Szakrendszeri alapadatok'!T5</f>
        <v>23166</v>
      </c>
    </row>
    <row r="5" spans="1:19" s="4" customFormat="1" ht="13.5" thickBot="1" x14ac:dyDescent="0.3">
      <c r="A5" s="6" t="s">
        <v>23</v>
      </c>
      <c r="B5" s="26">
        <f>+'Szakrendszeri alapadatok'!E6</f>
        <v>74539</v>
      </c>
      <c r="C5" s="5">
        <f>+'Szakrendszeri alapadatok'!E6-'Szakrendszeri alapadatok'!I6</f>
        <v>70431</v>
      </c>
      <c r="D5" s="38">
        <f t="shared" si="0"/>
        <v>0.94488791102644254</v>
      </c>
      <c r="E5" s="33">
        <f>+'Szakrendszeri alapadatok'!I6</f>
        <v>4108</v>
      </c>
      <c r="F5" s="39">
        <f t="shared" si="1"/>
        <v>5.5112088973557467E-2</v>
      </c>
      <c r="G5" s="26">
        <f>+'Szakrendszeri alapadatok'!E6-'Szakrendszeri alapadatok'!K6</f>
        <v>58205</v>
      </c>
      <c r="H5" s="5">
        <f>+'Szakrendszeri alapadatok'!E6-'Szakrendszeri alapadatok'!J6</f>
        <v>29743</v>
      </c>
      <c r="I5" s="40">
        <f t="shared" si="2"/>
        <v>0.51100420926037282</v>
      </c>
      <c r="J5" s="5">
        <f>+'Szakrendszeri alapadatok'!J6-'Szakrendszeri alapadatok'!K6</f>
        <v>28462</v>
      </c>
      <c r="K5" s="41">
        <f t="shared" si="3"/>
        <v>0.48899579073962718</v>
      </c>
      <c r="L5" s="26">
        <f>+'Szakrendszeri alapadatok'!E6-'Szakrendszeri alapadatok'!C20</f>
        <v>55772</v>
      </c>
      <c r="M5" s="33">
        <f>+'Szakrendszeri alapadatok'!Q6</f>
        <v>1017</v>
      </c>
      <c r="N5" s="40">
        <f t="shared" si="4"/>
        <v>1.8234956609051136E-2</v>
      </c>
      <c r="O5" s="5">
        <f>+L5-M5</f>
        <v>54755</v>
      </c>
      <c r="P5" s="41">
        <f t="shared" si="6"/>
        <v>0.98176504339094883</v>
      </c>
      <c r="Q5" s="26">
        <f>+'Szakrendszeri alapadatok'!R6</f>
        <v>4130</v>
      </c>
      <c r="R5" s="27">
        <f>+'Szakrendszeri alapadatok'!S6</f>
        <v>3444</v>
      </c>
      <c r="S5" s="27">
        <f>+'Szakrendszeri alapadatok'!T6</f>
        <v>24102</v>
      </c>
    </row>
    <row r="6" spans="1:19" s="4" customFormat="1" ht="13.5" thickBot="1" x14ac:dyDescent="0.3">
      <c r="A6" s="6" t="s">
        <v>24</v>
      </c>
      <c r="B6" s="26">
        <f>+'Szakrendszeri alapadatok'!E7</f>
        <v>116121</v>
      </c>
      <c r="C6" s="5">
        <f>+'Szakrendszeri alapadatok'!E7-'Szakrendszeri alapadatok'!I7</f>
        <v>107593</v>
      </c>
      <c r="D6" s="38">
        <f t="shared" si="0"/>
        <v>0.92655936480050982</v>
      </c>
      <c r="E6" s="33">
        <f>+'Szakrendszeri alapadatok'!I7</f>
        <v>8528</v>
      </c>
      <c r="F6" s="39">
        <f t="shared" si="1"/>
        <v>7.3440635199490192E-2</v>
      </c>
      <c r="G6" s="26">
        <f>+'Szakrendszeri alapadatok'!E7-'Szakrendszeri alapadatok'!K7</f>
        <v>96355</v>
      </c>
      <c r="H6" s="5">
        <f>+'Szakrendszeri alapadatok'!E7-'Szakrendszeri alapadatok'!J7</f>
        <v>46471</v>
      </c>
      <c r="I6" s="40">
        <f t="shared" si="2"/>
        <v>0.48228945046961758</v>
      </c>
      <c r="J6" s="5">
        <f>+'Szakrendszeri alapadatok'!J7-'Szakrendszeri alapadatok'!K7</f>
        <v>49884</v>
      </c>
      <c r="K6" s="41">
        <f t="shared" si="3"/>
        <v>0.51771054953038242</v>
      </c>
      <c r="L6" s="26">
        <f>+'Szakrendszeri alapadatok'!E7-'Szakrendszeri alapadatok'!C21</f>
        <v>91902</v>
      </c>
      <c r="M6" s="33">
        <f>+'Szakrendszeri alapadatok'!Q7</f>
        <v>1206</v>
      </c>
      <c r="N6" s="40">
        <f t="shared" si="4"/>
        <v>1.3122674152902004E-2</v>
      </c>
      <c r="O6" s="5">
        <f>+L6-M6</f>
        <v>90696</v>
      </c>
      <c r="P6" s="41">
        <f t="shared" si="6"/>
        <v>0.98687732584709797</v>
      </c>
      <c r="Q6" s="26">
        <f>+'Szakrendszeri alapadatok'!R7</f>
        <v>4477</v>
      </c>
      <c r="R6" s="27">
        <f>+'Szakrendszeri alapadatok'!S7</f>
        <v>4864</v>
      </c>
      <c r="S6" s="27">
        <f>+'Szakrendszeri alapadatok'!T7</f>
        <v>35115</v>
      </c>
    </row>
    <row r="7" spans="1:19" s="4" customFormat="1" ht="13.5" thickBot="1" x14ac:dyDescent="0.3">
      <c r="A7" s="6" t="s">
        <v>25</v>
      </c>
      <c r="B7" s="26">
        <f>+'Szakrendszeri alapadatok'!E8</f>
        <v>0</v>
      </c>
      <c r="C7" s="5">
        <f>+'Szakrendszeri alapadatok'!E8-'Szakrendszeri alapadatok'!I8</f>
        <v>0</v>
      </c>
      <c r="D7" s="38">
        <f>IF(B7=0,0,C7/B7)</f>
        <v>0</v>
      </c>
      <c r="E7" s="33">
        <f>+'Szakrendszeri alapadatok'!I8</f>
        <v>0</v>
      </c>
      <c r="F7" s="39">
        <f>IF(B7=0,0,E7/B7)</f>
        <v>0</v>
      </c>
      <c r="G7" s="26">
        <f>+'Szakrendszeri alapadatok'!E8-'Szakrendszeri alapadatok'!K8</f>
        <v>0</v>
      </c>
      <c r="H7" s="5">
        <f>+'Szakrendszeri alapadatok'!E8-'Szakrendszeri alapadatok'!J8</f>
        <v>0</v>
      </c>
      <c r="I7" s="40">
        <f>IF(G7=0,0,H7/G7)</f>
        <v>0</v>
      </c>
      <c r="J7" s="5">
        <f>+'Szakrendszeri alapadatok'!J8-'Szakrendszeri alapadatok'!K8</f>
        <v>0</v>
      </c>
      <c r="K7" s="41">
        <f>IF(G7=0,0,J7/G7)</f>
        <v>0</v>
      </c>
      <c r="L7" s="26">
        <f>+'Szakrendszeri alapadatok'!E8-'Szakrendszeri alapadatok'!C22</f>
        <v>0</v>
      </c>
      <c r="M7" s="33">
        <f>+'Szakrendszeri alapadatok'!Q8</f>
        <v>0</v>
      </c>
      <c r="N7" s="40">
        <f>IF(L7=0,0,M7/L7)</f>
        <v>0</v>
      </c>
      <c r="O7" s="5">
        <f t="shared" ref="O7:O13" si="7">+L7-M7</f>
        <v>0</v>
      </c>
      <c r="P7" s="41">
        <f>IF(L7=0,0,O7/L7)</f>
        <v>0</v>
      </c>
      <c r="Q7" s="26">
        <f>+'Szakrendszeri alapadatok'!R8</f>
        <v>0</v>
      </c>
      <c r="R7" s="27">
        <f>+'Szakrendszeri alapadatok'!S8</f>
        <v>0</v>
      </c>
      <c r="S7" s="27">
        <f>+'Szakrendszeri alapadatok'!T8</f>
        <v>0</v>
      </c>
    </row>
    <row r="8" spans="1:19" s="4" customFormat="1" ht="13.5" thickBot="1" x14ac:dyDescent="0.3">
      <c r="A8" s="6" t="s">
        <v>26</v>
      </c>
      <c r="B8" s="26">
        <f>+'Szakrendszeri alapadatok'!E9</f>
        <v>0</v>
      </c>
      <c r="C8" s="5">
        <f>+'Szakrendszeri alapadatok'!E9-'Szakrendszeri alapadatok'!I9</f>
        <v>0</v>
      </c>
      <c r="D8" s="38">
        <f t="shared" ref="D8:D14" si="8">IF(B8=0,0,C8/B8)</f>
        <v>0</v>
      </c>
      <c r="E8" s="33">
        <f>+'Szakrendszeri alapadatok'!I9</f>
        <v>0</v>
      </c>
      <c r="F8" s="39">
        <f t="shared" ref="F8:F14" si="9">IF(B8=0,0,E8/B8)</f>
        <v>0</v>
      </c>
      <c r="G8" s="26">
        <f>+'Szakrendszeri alapadatok'!E9-'Szakrendszeri alapadatok'!K9</f>
        <v>0</v>
      </c>
      <c r="H8" s="5">
        <f>+'Szakrendszeri alapadatok'!E9-'Szakrendszeri alapadatok'!J9</f>
        <v>0</v>
      </c>
      <c r="I8" s="40">
        <f t="shared" ref="I8:I14" si="10">IF(G8=0,0,H8/G8)</f>
        <v>0</v>
      </c>
      <c r="J8" s="5">
        <f>+'Szakrendszeri alapadatok'!J9-'Szakrendszeri alapadatok'!K9</f>
        <v>0</v>
      </c>
      <c r="K8" s="41">
        <f t="shared" ref="K8:K14" si="11">IF(G8=0,0,J8/G8)</f>
        <v>0</v>
      </c>
      <c r="L8" s="26">
        <f>+'Szakrendszeri alapadatok'!E9-'Szakrendszeri alapadatok'!C23</f>
        <v>0</v>
      </c>
      <c r="M8" s="33">
        <f>+'Szakrendszeri alapadatok'!Q9</f>
        <v>0</v>
      </c>
      <c r="N8" s="40">
        <f t="shared" ref="N8:N14" si="12">IF(L8=0,0,M8/L8)</f>
        <v>0</v>
      </c>
      <c r="O8" s="5">
        <f t="shared" si="7"/>
        <v>0</v>
      </c>
      <c r="P8" s="41">
        <f t="shared" ref="P8:P14" si="13">IF(L8=0,0,O8/L8)</f>
        <v>0</v>
      </c>
      <c r="Q8" s="26">
        <f>+'Szakrendszeri alapadatok'!R9</f>
        <v>0</v>
      </c>
      <c r="R8" s="27">
        <f>+'Szakrendszeri alapadatok'!S9</f>
        <v>0</v>
      </c>
      <c r="S8" s="27">
        <f>+'Szakrendszeri alapadatok'!T9</f>
        <v>0</v>
      </c>
    </row>
    <row r="9" spans="1:19" s="4" customFormat="1" ht="13.5" thickBot="1" x14ac:dyDescent="0.3">
      <c r="A9" s="6" t="s">
        <v>27</v>
      </c>
      <c r="B9" s="26">
        <f>+'Szakrendszeri alapadatok'!E10</f>
        <v>0</v>
      </c>
      <c r="C9" s="5">
        <f>+'Szakrendszeri alapadatok'!E10-'Szakrendszeri alapadatok'!I10</f>
        <v>0</v>
      </c>
      <c r="D9" s="38">
        <f t="shared" si="8"/>
        <v>0</v>
      </c>
      <c r="E9" s="33">
        <f>+'Szakrendszeri alapadatok'!I10</f>
        <v>0</v>
      </c>
      <c r="F9" s="39">
        <f t="shared" si="9"/>
        <v>0</v>
      </c>
      <c r="G9" s="26">
        <f>+'Szakrendszeri alapadatok'!E10-'Szakrendszeri alapadatok'!K10</f>
        <v>0</v>
      </c>
      <c r="H9" s="5">
        <f>+'Szakrendszeri alapadatok'!E10-'Szakrendszeri alapadatok'!J10</f>
        <v>0</v>
      </c>
      <c r="I9" s="40">
        <f t="shared" si="10"/>
        <v>0</v>
      </c>
      <c r="J9" s="5">
        <f>+'Szakrendszeri alapadatok'!J10-'Szakrendszeri alapadatok'!K10</f>
        <v>0</v>
      </c>
      <c r="K9" s="41">
        <f t="shared" si="11"/>
        <v>0</v>
      </c>
      <c r="L9" s="26">
        <f>+'Szakrendszeri alapadatok'!E10-'Szakrendszeri alapadatok'!C24</f>
        <v>0</v>
      </c>
      <c r="M9" s="33">
        <f>+'Szakrendszeri alapadatok'!Q10</f>
        <v>0</v>
      </c>
      <c r="N9" s="40">
        <f t="shared" si="12"/>
        <v>0</v>
      </c>
      <c r="O9" s="5">
        <f t="shared" si="7"/>
        <v>0</v>
      </c>
      <c r="P9" s="41">
        <f t="shared" si="13"/>
        <v>0</v>
      </c>
      <c r="Q9" s="26">
        <f>+'Szakrendszeri alapadatok'!R10</f>
        <v>0</v>
      </c>
      <c r="R9" s="27">
        <f>+'Szakrendszeri alapadatok'!S10</f>
        <v>0</v>
      </c>
      <c r="S9" s="27">
        <f>+'Szakrendszeri alapadatok'!T10</f>
        <v>0</v>
      </c>
    </row>
    <row r="10" spans="1:19" s="4" customFormat="1" ht="13.5" thickBot="1" x14ac:dyDescent="0.3">
      <c r="A10" s="6" t="s">
        <v>28</v>
      </c>
      <c r="B10" s="26">
        <f>+'Szakrendszeri alapadatok'!E11</f>
        <v>0</v>
      </c>
      <c r="C10" s="5">
        <f>+'Szakrendszeri alapadatok'!E11-'Szakrendszeri alapadatok'!I11</f>
        <v>0</v>
      </c>
      <c r="D10" s="38">
        <f t="shared" si="8"/>
        <v>0</v>
      </c>
      <c r="E10" s="33">
        <f>+'Szakrendszeri alapadatok'!I11</f>
        <v>0</v>
      </c>
      <c r="F10" s="39">
        <f t="shared" si="9"/>
        <v>0</v>
      </c>
      <c r="G10" s="26">
        <f>+'Szakrendszeri alapadatok'!E11-'Szakrendszeri alapadatok'!K11</f>
        <v>0</v>
      </c>
      <c r="H10" s="5">
        <f>+'Szakrendszeri alapadatok'!E11-'Szakrendszeri alapadatok'!J11</f>
        <v>0</v>
      </c>
      <c r="I10" s="40">
        <f t="shared" si="10"/>
        <v>0</v>
      </c>
      <c r="J10" s="5">
        <f>+'Szakrendszeri alapadatok'!J11-'Szakrendszeri alapadatok'!K11</f>
        <v>0</v>
      </c>
      <c r="K10" s="41">
        <f t="shared" si="11"/>
        <v>0</v>
      </c>
      <c r="L10" s="26">
        <f>+'Szakrendszeri alapadatok'!E11-'Szakrendszeri alapadatok'!C25</f>
        <v>0</v>
      </c>
      <c r="M10" s="33">
        <f>+'Szakrendszeri alapadatok'!Q11</f>
        <v>0</v>
      </c>
      <c r="N10" s="40">
        <f t="shared" si="12"/>
        <v>0</v>
      </c>
      <c r="O10" s="5">
        <f t="shared" si="7"/>
        <v>0</v>
      </c>
      <c r="P10" s="41">
        <f t="shared" si="13"/>
        <v>0</v>
      </c>
      <c r="Q10" s="26">
        <f>+'Szakrendszeri alapadatok'!R11</f>
        <v>0</v>
      </c>
      <c r="R10" s="27">
        <f>+'Szakrendszeri alapadatok'!S11</f>
        <v>0</v>
      </c>
      <c r="S10" s="27">
        <f>+'Szakrendszeri alapadatok'!T11</f>
        <v>0</v>
      </c>
    </row>
    <row r="11" spans="1:19" s="4" customFormat="1" ht="13.5" thickBot="1" x14ac:dyDescent="0.3">
      <c r="A11" s="6" t="s">
        <v>29</v>
      </c>
      <c r="B11" s="26">
        <f>+'Szakrendszeri alapadatok'!E12</f>
        <v>0</v>
      </c>
      <c r="C11" s="5">
        <f>+'Szakrendszeri alapadatok'!E12-'Szakrendszeri alapadatok'!I12</f>
        <v>0</v>
      </c>
      <c r="D11" s="38">
        <f t="shared" si="8"/>
        <v>0</v>
      </c>
      <c r="E11" s="33">
        <f>+'Szakrendszeri alapadatok'!I12</f>
        <v>0</v>
      </c>
      <c r="F11" s="39">
        <f t="shared" si="9"/>
        <v>0</v>
      </c>
      <c r="G11" s="26">
        <f>+'Szakrendszeri alapadatok'!E12-'Szakrendszeri alapadatok'!K12</f>
        <v>0</v>
      </c>
      <c r="H11" s="5">
        <f>+'Szakrendszeri alapadatok'!E12-'Szakrendszeri alapadatok'!J12</f>
        <v>0</v>
      </c>
      <c r="I11" s="40">
        <f t="shared" si="10"/>
        <v>0</v>
      </c>
      <c r="J11" s="5">
        <f>+'Szakrendszeri alapadatok'!J12-'Szakrendszeri alapadatok'!K12</f>
        <v>0</v>
      </c>
      <c r="K11" s="41">
        <f t="shared" si="11"/>
        <v>0</v>
      </c>
      <c r="L11" s="26">
        <f>+'Szakrendszeri alapadatok'!E12-'Szakrendszeri alapadatok'!C26</f>
        <v>0</v>
      </c>
      <c r="M11" s="33">
        <f>+'Szakrendszeri alapadatok'!Q12</f>
        <v>0</v>
      </c>
      <c r="N11" s="40">
        <f t="shared" si="12"/>
        <v>0</v>
      </c>
      <c r="O11" s="5">
        <f t="shared" si="7"/>
        <v>0</v>
      </c>
      <c r="P11" s="41">
        <f t="shared" si="13"/>
        <v>0</v>
      </c>
      <c r="Q11" s="26">
        <f>+'Szakrendszeri alapadatok'!R12</f>
        <v>0</v>
      </c>
      <c r="R11" s="27">
        <f>+'Szakrendszeri alapadatok'!S12</f>
        <v>0</v>
      </c>
      <c r="S11" s="27">
        <f>+'Szakrendszeri alapadatok'!T12</f>
        <v>0</v>
      </c>
    </row>
    <row r="12" spans="1:19" s="4" customFormat="1" ht="13.5" thickBot="1" x14ac:dyDescent="0.3">
      <c r="A12" s="6" t="s">
        <v>30</v>
      </c>
      <c r="B12" s="26">
        <f>+'Szakrendszeri alapadatok'!E13</f>
        <v>0</v>
      </c>
      <c r="C12" s="5">
        <f>+'Szakrendszeri alapadatok'!E13-'Szakrendszeri alapadatok'!I13</f>
        <v>0</v>
      </c>
      <c r="D12" s="38">
        <f t="shared" si="8"/>
        <v>0</v>
      </c>
      <c r="E12" s="33">
        <f>+'Szakrendszeri alapadatok'!I13</f>
        <v>0</v>
      </c>
      <c r="F12" s="39">
        <f t="shared" si="9"/>
        <v>0</v>
      </c>
      <c r="G12" s="26">
        <f>+'Szakrendszeri alapadatok'!E13-'Szakrendszeri alapadatok'!K13</f>
        <v>0</v>
      </c>
      <c r="H12" s="5">
        <f>+'Szakrendszeri alapadatok'!E13-'Szakrendszeri alapadatok'!J13</f>
        <v>0</v>
      </c>
      <c r="I12" s="40">
        <f t="shared" si="10"/>
        <v>0</v>
      </c>
      <c r="J12" s="5">
        <f>+'Szakrendszeri alapadatok'!J13-'Szakrendszeri alapadatok'!K13</f>
        <v>0</v>
      </c>
      <c r="K12" s="41">
        <f t="shared" si="11"/>
        <v>0</v>
      </c>
      <c r="L12" s="26">
        <f>+'Szakrendszeri alapadatok'!E13-'Szakrendszeri alapadatok'!C27</f>
        <v>0</v>
      </c>
      <c r="M12" s="33">
        <f>+'Szakrendszeri alapadatok'!Q13</f>
        <v>0</v>
      </c>
      <c r="N12" s="40">
        <f t="shared" si="12"/>
        <v>0</v>
      </c>
      <c r="O12" s="5">
        <f t="shared" si="7"/>
        <v>0</v>
      </c>
      <c r="P12" s="41">
        <f t="shared" si="13"/>
        <v>0</v>
      </c>
      <c r="Q12" s="26">
        <f>+'Szakrendszeri alapadatok'!R13</f>
        <v>0</v>
      </c>
      <c r="R12" s="27">
        <f>+'Szakrendszeri alapadatok'!S13</f>
        <v>0</v>
      </c>
      <c r="S12" s="27">
        <f>+'Szakrendszeri alapadatok'!T13</f>
        <v>0</v>
      </c>
    </row>
    <row r="13" spans="1:19" s="4" customFormat="1" ht="13.5" thickBot="1" x14ac:dyDescent="0.3">
      <c r="A13" s="6" t="s">
        <v>31</v>
      </c>
      <c r="B13" s="26">
        <f>+'Szakrendszeri alapadatok'!E14</f>
        <v>0</v>
      </c>
      <c r="C13" s="5">
        <f>+'Szakrendszeri alapadatok'!E14-'Szakrendszeri alapadatok'!I14</f>
        <v>0</v>
      </c>
      <c r="D13" s="38">
        <f t="shared" si="8"/>
        <v>0</v>
      </c>
      <c r="E13" s="33">
        <f>+'Szakrendszeri alapadatok'!I14</f>
        <v>0</v>
      </c>
      <c r="F13" s="39">
        <f t="shared" si="9"/>
        <v>0</v>
      </c>
      <c r="G13" s="26">
        <f>+'Szakrendszeri alapadatok'!E14-'Szakrendszeri alapadatok'!K14</f>
        <v>0</v>
      </c>
      <c r="H13" s="5">
        <f>+'Szakrendszeri alapadatok'!E14-'Szakrendszeri alapadatok'!J14</f>
        <v>0</v>
      </c>
      <c r="I13" s="40">
        <f t="shared" si="10"/>
        <v>0</v>
      </c>
      <c r="J13" s="5">
        <f>+'Szakrendszeri alapadatok'!J14-'Szakrendszeri alapadatok'!K14</f>
        <v>0</v>
      </c>
      <c r="K13" s="41">
        <f t="shared" si="11"/>
        <v>0</v>
      </c>
      <c r="L13" s="26">
        <f>+'Szakrendszeri alapadatok'!E14-'Szakrendszeri alapadatok'!C28</f>
        <v>0</v>
      </c>
      <c r="M13" s="33">
        <f>+'Szakrendszeri alapadatok'!Q14</f>
        <v>0</v>
      </c>
      <c r="N13" s="40">
        <f t="shared" si="12"/>
        <v>0</v>
      </c>
      <c r="O13" s="5">
        <f t="shared" si="7"/>
        <v>0</v>
      </c>
      <c r="P13" s="41">
        <f t="shared" si="13"/>
        <v>0</v>
      </c>
      <c r="Q13" s="26">
        <f>+'Szakrendszeri alapadatok'!R14</f>
        <v>0</v>
      </c>
      <c r="R13" s="27">
        <f>+'Szakrendszeri alapadatok'!S14</f>
        <v>0</v>
      </c>
      <c r="S13" s="27">
        <f>+'Szakrendszeri alapadatok'!T14</f>
        <v>0</v>
      </c>
    </row>
    <row r="14" spans="1:19" s="4" customFormat="1" ht="14.45" customHeight="1" thickBot="1" x14ac:dyDescent="0.3">
      <c r="A14" s="22" t="s">
        <v>33</v>
      </c>
      <c r="B14" s="10">
        <f>SUM(B2:B13)</f>
        <v>410383</v>
      </c>
      <c r="C14" s="12">
        <f>SUM(C2:C13)</f>
        <v>384465</v>
      </c>
      <c r="D14" s="122">
        <f t="shared" si="8"/>
        <v>0.93684436246140801</v>
      </c>
      <c r="E14" s="34">
        <f>SUM(E2:E13)</f>
        <v>25918</v>
      </c>
      <c r="F14" s="122">
        <f t="shared" si="9"/>
        <v>6.3155637538592005E-2</v>
      </c>
      <c r="G14" s="10">
        <f>SUM(G2:G13)</f>
        <v>341782</v>
      </c>
      <c r="H14" s="12">
        <f>SUM(H2:H13)</f>
        <v>169178</v>
      </c>
      <c r="I14" s="122">
        <f t="shared" si="10"/>
        <v>0.49498803330778096</v>
      </c>
      <c r="J14" s="12">
        <f>SUM(J2:J13)</f>
        <v>172604</v>
      </c>
      <c r="K14" s="122">
        <f t="shared" si="11"/>
        <v>0.50501196669221904</v>
      </c>
      <c r="L14" s="1">
        <f>SUM(L2:L13)</f>
        <v>327806</v>
      </c>
      <c r="M14" s="34">
        <f>SUM(M2:M13)</f>
        <v>5695</v>
      </c>
      <c r="N14" s="122">
        <f t="shared" si="12"/>
        <v>1.7373080419516421E-2</v>
      </c>
      <c r="O14" s="12">
        <f>SUM(O2:O13)</f>
        <v>322111</v>
      </c>
      <c r="P14" s="37">
        <f t="shared" si="13"/>
        <v>0.98262691958048354</v>
      </c>
      <c r="Q14" s="10">
        <f>SUM(Q2:Q13)</f>
        <v>19606</v>
      </c>
      <c r="R14" s="24">
        <f>SUM(R2:R13)</f>
        <v>19483</v>
      </c>
      <c r="S14" s="24">
        <f>SUM(S2:S13)</f>
        <v>130936</v>
      </c>
    </row>
    <row r="16" spans="1:19" x14ac:dyDescent="0.2">
      <c r="A16" s="106" t="s">
        <v>60</v>
      </c>
      <c r="B16" s="115">
        <v>1309260</v>
      </c>
      <c r="C16" s="115">
        <v>1191260</v>
      </c>
      <c r="D16" s="113">
        <f t="shared" ref="D16:D21" si="14">C16/B16</f>
        <v>0.90987275254724043</v>
      </c>
      <c r="E16" s="115">
        <v>118000</v>
      </c>
      <c r="F16" s="114">
        <f t="shared" ref="F16:F21" si="15">E16/B16</f>
        <v>9.0127247452759573E-2</v>
      </c>
      <c r="G16" s="115">
        <v>1075780</v>
      </c>
      <c r="H16" s="115">
        <v>570842</v>
      </c>
      <c r="I16" s="113">
        <f t="shared" ref="I16:I21" si="16">H16/G16</f>
        <v>0.53063079811857439</v>
      </c>
      <c r="J16" s="115">
        <v>504938</v>
      </c>
      <c r="K16" s="113">
        <f t="shared" ref="K16:K21" si="17">J16/G16</f>
        <v>0.46936920188142556</v>
      </c>
      <c r="L16" s="115">
        <v>1033313</v>
      </c>
      <c r="M16" s="115">
        <v>67348</v>
      </c>
      <c r="N16" s="113">
        <f t="shared" ref="N16:N21" si="18">M16/L16</f>
        <v>6.5176766381532025E-2</v>
      </c>
      <c r="O16" s="115">
        <v>965965</v>
      </c>
      <c r="P16" s="113">
        <f t="shared" ref="P16:P21" si="19">O16/L16</f>
        <v>0.93482323361846797</v>
      </c>
      <c r="Q16" s="115">
        <v>86246</v>
      </c>
      <c r="R16" s="115">
        <v>63085</v>
      </c>
      <c r="S16" s="105">
        <v>0</v>
      </c>
    </row>
    <row r="17" spans="1:19" x14ac:dyDescent="0.2">
      <c r="A17" s="106" t="s">
        <v>61</v>
      </c>
      <c r="B17" s="115">
        <v>1373617</v>
      </c>
      <c r="C17" s="115">
        <v>1255961</v>
      </c>
      <c r="D17" s="113">
        <f t="shared" si="14"/>
        <v>0.91434584749606329</v>
      </c>
      <c r="E17" s="115">
        <v>117656</v>
      </c>
      <c r="F17" s="114">
        <f t="shared" si="15"/>
        <v>8.5654152503936681E-2</v>
      </c>
      <c r="G17" s="115">
        <v>1149364</v>
      </c>
      <c r="H17" s="115">
        <v>588531</v>
      </c>
      <c r="I17" s="113">
        <f t="shared" si="16"/>
        <v>0.51204927246720799</v>
      </c>
      <c r="J17" s="115">
        <v>560833</v>
      </c>
      <c r="K17" s="113">
        <f t="shared" si="17"/>
        <v>0.48795072753279206</v>
      </c>
      <c r="L17" s="115">
        <v>1107830</v>
      </c>
      <c r="M17" s="115">
        <v>122520</v>
      </c>
      <c r="N17" s="113">
        <f t="shared" si="18"/>
        <v>0.11059458581190255</v>
      </c>
      <c r="O17" s="115">
        <v>985310</v>
      </c>
      <c r="P17" s="113">
        <f t="shared" si="19"/>
        <v>0.88940541418809749</v>
      </c>
      <c r="Q17" s="115">
        <v>81247</v>
      </c>
      <c r="R17" s="115">
        <v>69800</v>
      </c>
      <c r="S17" s="115">
        <v>413749</v>
      </c>
    </row>
    <row r="18" spans="1:19" x14ac:dyDescent="0.2">
      <c r="A18" s="106" t="s">
        <v>64</v>
      </c>
      <c r="B18" s="115">
        <v>1300429</v>
      </c>
      <c r="C18" s="115">
        <v>1185072</v>
      </c>
      <c r="D18" s="113">
        <f t="shared" si="14"/>
        <v>0.91129311942443614</v>
      </c>
      <c r="E18" s="115">
        <v>115357</v>
      </c>
      <c r="F18" s="114">
        <f t="shared" si="15"/>
        <v>8.8706880575563904E-2</v>
      </c>
      <c r="G18" s="115">
        <v>1069445</v>
      </c>
      <c r="H18" s="115">
        <v>522686</v>
      </c>
      <c r="I18" s="113">
        <f t="shared" si="16"/>
        <v>0.48874509675579392</v>
      </c>
      <c r="J18" s="115">
        <v>546759</v>
      </c>
      <c r="K18" s="113">
        <f t="shared" si="17"/>
        <v>0.51125490324420608</v>
      </c>
      <c r="L18" s="115">
        <v>1022779</v>
      </c>
      <c r="M18" s="115">
        <v>37523</v>
      </c>
      <c r="N18" s="113">
        <f t="shared" si="18"/>
        <v>3.6687299993449218E-2</v>
      </c>
      <c r="O18" s="115">
        <v>985256</v>
      </c>
      <c r="P18" s="113">
        <f t="shared" si="19"/>
        <v>0.96331270000655078</v>
      </c>
      <c r="Q18" s="115">
        <v>73458</v>
      </c>
      <c r="R18" s="115">
        <v>70602</v>
      </c>
      <c r="S18" s="115">
        <v>411216</v>
      </c>
    </row>
    <row r="19" spans="1:19" x14ac:dyDescent="0.2">
      <c r="A19" s="106" t="s">
        <v>74</v>
      </c>
      <c r="B19" s="115">
        <v>1378184</v>
      </c>
      <c r="C19" s="115">
        <v>1262044</v>
      </c>
      <c r="D19" s="113">
        <f t="shared" si="14"/>
        <v>0.9157296848606572</v>
      </c>
      <c r="E19" s="115">
        <v>116140</v>
      </c>
      <c r="F19" s="114">
        <f t="shared" si="15"/>
        <v>8.4270315139342786E-2</v>
      </c>
      <c r="G19" s="115">
        <v>1096705</v>
      </c>
      <c r="H19" s="115">
        <v>543005</v>
      </c>
      <c r="I19" s="113">
        <f t="shared" si="16"/>
        <v>0.49512403061899052</v>
      </c>
      <c r="J19" s="115">
        <v>553700</v>
      </c>
      <c r="K19" s="113">
        <f t="shared" si="17"/>
        <v>0.50487596938100943</v>
      </c>
      <c r="L19" s="115">
        <v>1041182</v>
      </c>
      <c r="M19" s="115">
        <v>25509</v>
      </c>
      <c r="N19" s="113">
        <f t="shared" si="18"/>
        <v>2.4500039378321944E-2</v>
      </c>
      <c r="O19" s="115">
        <v>1015673</v>
      </c>
      <c r="P19" s="113">
        <f t="shared" si="19"/>
        <v>0.9754999606216781</v>
      </c>
      <c r="Q19" s="115">
        <v>78252</v>
      </c>
      <c r="R19" s="115">
        <v>67292</v>
      </c>
      <c r="S19" s="115">
        <v>427079</v>
      </c>
    </row>
    <row r="20" spans="1:19" x14ac:dyDescent="0.2">
      <c r="A20" s="106" t="s">
        <v>78</v>
      </c>
      <c r="B20" s="115">
        <v>1058777</v>
      </c>
      <c r="C20" s="115">
        <v>986511</v>
      </c>
      <c r="D20" s="113">
        <f t="shared" si="14"/>
        <v>0.93174577838392791</v>
      </c>
      <c r="E20" s="115">
        <v>72266</v>
      </c>
      <c r="F20" s="114">
        <f t="shared" si="15"/>
        <v>6.8254221616072128E-2</v>
      </c>
      <c r="G20" s="115">
        <v>908215</v>
      </c>
      <c r="H20" s="115">
        <v>432938</v>
      </c>
      <c r="I20" s="113">
        <f t="shared" si="16"/>
        <v>0.47669109186701386</v>
      </c>
      <c r="J20" s="115">
        <v>475277</v>
      </c>
      <c r="K20" s="113">
        <f t="shared" si="17"/>
        <v>0.52330890813298614</v>
      </c>
      <c r="L20" s="115">
        <v>867126</v>
      </c>
      <c r="M20" s="115">
        <v>20743</v>
      </c>
      <c r="N20" s="113">
        <f t="shared" si="18"/>
        <v>2.3921552346487129E-2</v>
      </c>
      <c r="O20" s="115">
        <v>846383</v>
      </c>
      <c r="P20" s="113">
        <f t="shared" si="19"/>
        <v>0.97607844765351282</v>
      </c>
      <c r="Q20" s="115">
        <v>41657</v>
      </c>
      <c r="R20" s="115">
        <v>44009</v>
      </c>
      <c r="S20" s="115">
        <v>334893</v>
      </c>
    </row>
    <row r="21" spans="1:19" x14ac:dyDescent="0.2">
      <c r="A21" s="110" t="s">
        <v>62</v>
      </c>
      <c r="B21" s="109">
        <f>SUM(B16:B20,B14)</f>
        <v>6830650</v>
      </c>
      <c r="C21" s="109">
        <f>SUM(C16:C20,C14)</f>
        <v>6265313</v>
      </c>
      <c r="D21" s="108">
        <f t="shared" si="14"/>
        <v>0.91723525579556853</v>
      </c>
      <c r="E21" s="109">
        <f>SUM(E16:E20,E14)</f>
        <v>565337</v>
      </c>
      <c r="F21" s="107">
        <f t="shared" si="15"/>
        <v>8.2764744204431501E-2</v>
      </c>
      <c r="G21" s="109">
        <f>SUM(G16:G20,G14)</f>
        <v>5641291</v>
      </c>
      <c r="H21" s="109">
        <f>SUM(H16:H20,H14)</f>
        <v>2827180</v>
      </c>
      <c r="I21" s="108">
        <f t="shared" si="16"/>
        <v>0.50115833414727229</v>
      </c>
      <c r="J21" s="109">
        <f>SUM(J16:J20,J14)</f>
        <v>2814111</v>
      </c>
      <c r="K21" s="108">
        <f t="shared" si="17"/>
        <v>0.49884166585272766</v>
      </c>
      <c r="L21" s="109">
        <f>SUM(L16:L20,L14)</f>
        <v>5400036</v>
      </c>
      <c r="M21" s="109">
        <f>SUM(M16:M20,M14)</f>
        <v>279338</v>
      </c>
      <c r="N21" s="108">
        <f t="shared" si="18"/>
        <v>5.1728914399829927E-2</v>
      </c>
      <c r="O21" s="109">
        <f>SUM(O16:O20,O14)</f>
        <v>5120698</v>
      </c>
      <c r="P21" s="108">
        <f t="shared" si="19"/>
        <v>0.94827108560017004</v>
      </c>
      <c r="Q21" s="109">
        <f>SUM(Q16:Q20,Q14)</f>
        <v>380466</v>
      </c>
      <c r="R21" s="109">
        <f>SUM(R16:R20,R14)</f>
        <v>334271</v>
      </c>
      <c r="S21" s="109">
        <f>SUM(S16:S20,S14)</f>
        <v>1717873</v>
      </c>
    </row>
    <row r="23" spans="1:19" ht="13.5" thickBot="1" x14ac:dyDescent="0.25"/>
    <row r="24" spans="1:19" s="16" customFormat="1" ht="27" customHeight="1" thickBot="1" x14ac:dyDescent="0.25">
      <c r="A24" s="134" t="s">
        <v>11</v>
      </c>
      <c r="B24" s="135"/>
      <c r="C24" s="135"/>
      <c r="D24" s="135"/>
      <c r="E24" s="135"/>
      <c r="F24" s="136"/>
      <c r="G24" s="80"/>
      <c r="H24" s="80"/>
      <c r="I24" s="36"/>
      <c r="J24" s="13"/>
      <c r="K24" s="13"/>
    </row>
    <row r="25" spans="1:19" ht="48.75" thickBot="1" x14ac:dyDescent="0.25">
      <c r="A25" s="78" t="s">
        <v>4</v>
      </c>
      <c r="B25" s="79" t="s">
        <v>3</v>
      </c>
      <c r="C25" s="20" t="s">
        <v>0</v>
      </c>
      <c r="D25" s="67" t="s">
        <v>9</v>
      </c>
      <c r="E25" s="67" t="s">
        <v>8</v>
      </c>
      <c r="F25" s="101" t="s">
        <v>7</v>
      </c>
      <c r="G25" s="16"/>
      <c r="H25" s="16"/>
    </row>
    <row r="26" spans="1:19" ht="13.5" thickBot="1" x14ac:dyDescent="0.25">
      <c r="A26" s="8" t="s">
        <v>80</v>
      </c>
      <c r="B26" s="8">
        <f t="shared" ref="B26:B37" si="20">B2</f>
        <v>71760</v>
      </c>
      <c r="C26" s="7">
        <f t="shared" ref="C26:C37" si="21">J2</f>
        <v>32006</v>
      </c>
      <c r="D26" s="82">
        <f>+'Szakrendszeri alapadatok'!L3</f>
        <v>27142</v>
      </c>
      <c r="E26" s="81">
        <f>+'Szakrendszeri alapadatok'!M3</f>
        <v>228</v>
      </c>
      <c r="F26" s="11">
        <f>SUM('Szakrendszeri alapadatok'!N3:P3)</f>
        <v>4636</v>
      </c>
    </row>
    <row r="27" spans="1:19" ht="13.5" thickBot="1" x14ac:dyDescent="0.25">
      <c r="A27" s="6" t="s">
        <v>81</v>
      </c>
      <c r="B27" s="6">
        <f t="shared" si="20"/>
        <v>76243</v>
      </c>
      <c r="C27" s="3">
        <f t="shared" si="21"/>
        <v>32898</v>
      </c>
      <c r="D27" s="82">
        <f>+'Szakrendszeri alapadatok'!L4</f>
        <v>27714</v>
      </c>
      <c r="E27" s="81">
        <f>+'Szakrendszeri alapadatok'!M4</f>
        <v>238</v>
      </c>
      <c r="F27" s="11">
        <f>SUM('Szakrendszeri alapadatok'!N4:P4)</f>
        <v>4946</v>
      </c>
    </row>
    <row r="28" spans="1:19" ht="13.5" thickBot="1" x14ac:dyDescent="0.25">
      <c r="A28" s="9" t="s">
        <v>82</v>
      </c>
      <c r="B28" s="8">
        <f t="shared" si="20"/>
        <v>71720</v>
      </c>
      <c r="C28" s="7">
        <f t="shared" si="21"/>
        <v>29354</v>
      </c>
      <c r="D28" s="82">
        <f>+'Szakrendszeri alapadatok'!L5</f>
        <v>24598</v>
      </c>
      <c r="E28" s="81">
        <f>+'Szakrendszeri alapadatok'!M5</f>
        <v>244</v>
      </c>
      <c r="F28" s="11">
        <f>SUM('Szakrendszeri alapadatok'!N5:P5)</f>
        <v>4512</v>
      </c>
    </row>
    <row r="29" spans="1:19" ht="13.5" thickBot="1" x14ac:dyDescent="0.25">
      <c r="A29" s="6" t="s">
        <v>83</v>
      </c>
      <c r="B29" s="6">
        <f t="shared" si="20"/>
        <v>74539</v>
      </c>
      <c r="C29" s="3">
        <f t="shared" si="21"/>
        <v>28462</v>
      </c>
      <c r="D29" s="82">
        <f>+'Szakrendszeri alapadatok'!L6</f>
        <v>23804</v>
      </c>
      <c r="E29" s="81">
        <f>+'Szakrendszeri alapadatok'!M6</f>
        <v>239</v>
      </c>
      <c r="F29" s="11">
        <f>SUM('Szakrendszeri alapadatok'!N6:P6)</f>
        <v>4419</v>
      </c>
    </row>
    <row r="30" spans="1:19" ht="13.5" thickBot="1" x14ac:dyDescent="0.25">
      <c r="A30" s="9" t="s">
        <v>84</v>
      </c>
      <c r="B30" s="8">
        <f t="shared" si="20"/>
        <v>116121</v>
      </c>
      <c r="C30" s="7">
        <f t="shared" si="21"/>
        <v>49884</v>
      </c>
      <c r="D30" s="82">
        <f>+'Szakrendszeri alapadatok'!L7</f>
        <v>40681</v>
      </c>
      <c r="E30" s="81">
        <f>+'Szakrendszeri alapadatok'!M7</f>
        <v>321</v>
      </c>
      <c r="F30" s="11">
        <f>SUM('Szakrendszeri alapadatok'!N7:P7)</f>
        <v>8882</v>
      </c>
    </row>
    <row r="31" spans="1:19" ht="13.5" thickBot="1" x14ac:dyDescent="0.25">
      <c r="A31" s="6" t="s">
        <v>85</v>
      </c>
      <c r="B31" s="6">
        <f t="shared" si="20"/>
        <v>0</v>
      </c>
      <c r="C31" s="3">
        <f t="shared" si="21"/>
        <v>0</v>
      </c>
      <c r="D31" s="82">
        <f>+'Szakrendszeri alapadatok'!L8</f>
        <v>0</v>
      </c>
      <c r="E31" s="81">
        <f>+'Szakrendszeri alapadatok'!M8</f>
        <v>0</v>
      </c>
      <c r="F31" s="11">
        <f>SUM('Szakrendszeri alapadatok'!N8:P8)</f>
        <v>0</v>
      </c>
    </row>
    <row r="32" spans="1:19" s="16" customFormat="1" ht="13.5" thickBot="1" x14ac:dyDescent="0.25">
      <c r="A32" s="9" t="s">
        <v>86</v>
      </c>
      <c r="B32" s="8">
        <f t="shared" si="20"/>
        <v>0</v>
      </c>
      <c r="C32" s="7">
        <f t="shared" si="21"/>
        <v>0</v>
      </c>
      <c r="D32" s="82">
        <f>+'Szakrendszeri alapadatok'!L9</f>
        <v>0</v>
      </c>
      <c r="E32" s="81">
        <f>+'Szakrendszeri alapadatok'!M9</f>
        <v>0</v>
      </c>
      <c r="F32" s="11">
        <f>SUM('Szakrendszeri alapadatok'!N9:P9)</f>
        <v>0</v>
      </c>
      <c r="G32" s="13"/>
      <c r="H32" s="13"/>
      <c r="I32" s="13"/>
      <c r="J32" s="13"/>
      <c r="K32" s="13"/>
      <c r="L32" s="13"/>
      <c r="M32" s="13"/>
    </row>
    <row r="33" spans="1:6" ht="13.5" thickBot="1" x14ac:dyDescent="0.25">
      <c r="A33" s="25" t="s">
        <v>87</v>
      </c>
      <c r="B33" s="6">
        <f t="shared" si="20"/>
        <v>0</v>
      </c>
      <c r="C33" s="3">
        <f t="shared" si="21"/>
        <v>0</v>
      </c>
      <c r="D33" s="82">
        <f>+'Szakrendszeri alapadatok'!L10</f>
        <v>0</v>
      </c>
      <c r="E33" s="81">
        <f>+'Szakrendszeri alapadatok'!M10</f>
        <v>0</v>
      </c>
      <c r="F33" s="11">
        <f>SUM('Szakrendszeri alapadatok'!N10:P10)</f>
        <v>0</v>
      </c>
    </row>
    <row r="34" spans="1:6" ht="13.5" thickBot="1" x14ac:dyDescent="0.25">
      <c r="A34" s="28" t="s">
        <v>88</v>
      </c>
      <c r="B34" s="8">
        <f t="shared" si="20"/>
        <v>0</v>
      </c>
      <c r="C34" s="7">
        <f t="shared" si="21"/>
        <v>0</v>
      </c>
      <c r="D34" s="82">
        <f>+'Szakrendszeri alapadatok'!L11</f>
        <v>0</v>
      </c>
      <c r="E34" s="81">
        <f>+'Szakrendszeri alapadatok'!M11</f>
        <v>0</v>
      </c>
      <c r="F34" s="11">
        <f>SUM('Szakrendszeri alapadatok'!N11:P11)</f>
        <v>0</v>
      </c>
    </row>
    <row r="35" spans="1:6" ht="13.5" thickBot="1" x14ac:dyDescent="0.25">
      <c r="A35" s="25" t="s">
        <v>89</v>
      </c>
      <c r="B35" s="6">
        <f t="shared" si="20"/>
        <v>0</v>
      </c>
      <c r="C35" s="3">
        <f t="shared" si="21"/>
        <v>0</v>
      </c>
      <c r="D35" s="82">
        <f>+'Szakrendszeri alapadatok'!L12</f>
        <v>0</v>
      </c>
      <c r="E35" s="81">
        <f>+'Szakrendszeri alapadatok'!M12</f>
        <v>0</v>
      </c>
      <c r="F35" s="11">
        <f>SUM('Szakrendszeri alapadatok'!N12:P12)</f>
        <v>0</v>
      </c>
    </row>
    <row r="36" spans="1:6" ht="13.5" thickBot="1" x14ac:dyDescent="0.25">
      <c r="A36" s="28" t="s">
        <v>90</v>
      </c>
      <c r="B36" s="8">
        <f t="shared" si="20"/>
        <v>0</v>
      </c>
      <c r="C36" s="7">
        <f t="shared" si="21"/>
        <v>0</v>
      </c>
      <c r="D36" s="82">
        <f>+'Szakrendszeri alapadatok'!L13</f>
        <v>0</v>
      </c>
      <c r="E36" s="81">
        <f>+'Szakrendszeri alapadatok'!M13</f>
        <v>0</v>
      </c>
      <c r="F36" s="11">
        <f>SUM('Szakrendszeri alapadatok'!N13:P13)</f>
        <v>0</v>
      </c>
    </row>
    <row r="37" spans="1:6" ht="13.5" thickBot="1" x14ac:dyDescent="0.25">
      <c r="A37" s="25" t="s">
        <v>91</v>
      </c>
      <c r="B37" s="6">
        <f t="shared" si="20"/>
        <v>0</v>
      </c>
      <c r="C37" s="3">
        <f t="shared" si="21"/>
        <v>0</v>
      </c>
      <c r="D37" s="82">
        <f>+'Szakrendszeri alapadatok'!L14</f>
        <v>0</v>
      </c>
      <c r="E37" s="81">
        <f>+'Szakrendszeri alapadatok'!M14</f>
        <v>0</v>
      </c>
      <c r="F37" s="11">
        <f>SUM('Szakrendszeri alapadatok'!N14:P14)</f>
        <v>0</v>
      </c>
    </row>
    <row r="38" spans="1:6" ht="13.5" thickBot="1" x14ac:dyDescent="0.25">
      <c r="A38" s="22" t="s">
        <v>33</v>
      </c>
      <c r="B38" s="2">
        <f>SUM(B26:B37)</f>
        <v>410383</v>
      </c>
      <c r="C38" s="29">
        <f>SUM(C26:C37)</f>
        <v>172604</v>
      </c>
      <c r="D38" s="83">
        <f>SUM(D26:D37)</f>
        <v>143939</v>
      </c>
      <c r="E38" s="83">
        <f>SUM(E26:E37)</f>
        <v>1270</v>
      </c>
      <c r="F38" s="30">
        <f>SUM(F26:F37)</f>
        <v>27395</v>
      </c>
    </row>
  </sheetData>
  <mergeCells count="1">
    <mergeCell ref="A24:F24"/>
  </mergeCells>
  <pageMargins left="0.23622047244094491" right="0.23622047244094491" top="0.74803149606299213" bottom="0.74803149606299213" header="0.31496062992125984" footer="0.31496062992125984"/>
  <pageSetup paperSize="8" scale="53" orientation="landscape" r:id="rId1"/>
  <headerFooter>
    <oddHeader>&amp;C&amp;"Times New Roman,Félkövér"&amp;12Havi jelentés a tároló elemet tartalmazó eSZIG statisztikai adatairól</oddHeader>
  </headerFooter>
  <ignoredErrors>
    <ignoredError sqref="F26:F36" formulaRange="1"/>
    <ignoredError sqref="D14:S14" formula="1"/>
    <ignoredError sqref="P21 N21 K21 I21 F21 D21" formula="1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J74"/>
  <sheetViews>
    <sheetView tabSelected="1" zoomScaleNormal="100" zoomScaleSheetLayoutView="93" workbookViewId="0">
      <selection sqref="A1:P1"/>
    </sheetView>
  </sheetViews>
  <sheetFormatPr defaultRowHeight="15" x14ac:dyDescent="0.25"/>
  <cols>
    <col min="1" max="1" width="20.42578125" customWidth="1"/>
    <col min="2" max="3" width="8.140625" customWidth="1"/>
    <col min="4" max="4" width="7.85546875" customWidth="1"/>
    <col min="5" max="5" width="7.140625" customWidth="1"/>
    <col min="6" max="6" width="8.42578125" customWidth="1"/>
    <col min="7" max="7" width="9.42578125" customWidth="1"/>
    <col min="8" max="8" width="8.85546875" customWidth="1"/>
    <col min="9" max="9" width="10" customWidth="1"/>
    <col min="10" max="10" width="8.5703125" bestFit="1" customWidth="1"/>
    <col min="11" max="11" width="10.140625" customWidth="1"/>
    <col min="12" max="12" width="10" customWidth="1"/>
    <col min="13" max="13" width="9.7109375" customWidth="1"/>
    <col min="14" max="14" width="10.7109375" customWidth="1"/>
    <col min="15" max="15" width="9.28515625" customWidth="1"/>
    <col min="16" max="16" width="10.42578125" customWidth="1"/>
    <col min="17" max="17" width="15.7109375" style="69" customWidth="1"/>
    <col min="18" max="18" width="11.7109375" customWidth="1"/>
    <col min="19" max="19" width="13.42578125" customWidth="1"/>
    <col min="20" max="20" width="17.5703125" customWidth="1"/>
    <col min="21" max="21" width="15.7109375" customWidth="1"/>
    <col min="22" max="22" width="18.7109375" customWidth="1"/>
    <col min="23" max="23" width="14.42578125" customWidth="1"/>
    <col min="24" max="24" width="14.5703125" customWidth="1"/>
    <col min="25" max="25" width="27.7109375" customWidth="1"/>
    <col min="26" max="26" width="15.7109375" customWidth="1"/>
    <col min="27" max="27" width="14.85546875" bestFit="1" customWidth="1"/>
    <col min="28" max="29" width="17.140625" customWidth="1"/>
    <col min="30" max="30" width="17.28515625" customWidth="1"/>
  </cols>
  <sheetData>
    <row r="1" spans="1:36" ht="20.25" x14ac:dyDescent="0.25">
      <c r="A1" s="139" t="s">
        <v>32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68"/>
      <c r="R1" s="44" t="s">
        <v>40</v>
      </c>
      <c r="S1" s="44"/>
      <c r="T1" s="44"/>
      <c r="U1" s="44"/>
      <c r="V1" s="44"/>
      <c r="W1" s="44"/>
      <c r="X1" s="44"/>
      <c r="Y1" s="44"/>
      <c r="Z1" s="44" t="s">
        <v>55</v>
      </c>
      <c r="AB1" s="44"/>
      <c r="AC1" s="44"/>
      <c r="AD1" s="44"/>
    </row>
    <row r="2" spans="1:36" ht="15.75" thickBot="1" x14ac:dyDescent="0.3"/>
    <row r="3" spans="1:36" ht="48.75" customHeight="1" thickBot="1" x14ac:dyDescent="0.3">
      <c r="A3" s="45" t="s">
        <v>79</v>
      </c>
      <c r="B3" s="46" t="s">
        <v>3</v>
      </c>
      <c r="C3" s="64" t="s">
        <v>2</v>
      </c>
      <c r="D3" s="64" t="s">
        <v>34</v>
      </c>
      <c r="E3" s="65" t="s">
        <v>1</v>
      </c>
      <c r="F3" s="66" t="s">
        <v>35</v>
      </c>
      <c r="G3" s="46" t="s">
        <v>12</v>
      </c>
      <c r="H3" s="64" t="s">
        <v>10</v>
      </c>
      <c r="I3" s="64" t="s">
        <v>36</v>
      </c>
      <c r="J3" s="65" t="s">
        <v>0</v>
      </c>
      <c r="K3" s="66" t="s">
        <v>37</v>
      </c>
      <c r="L3" s="46" t="s">
        <v>13</v>
      </c>
      <c r="M3" s="64" t="s">
        <v>14</v>
      </c>
      <c r="N3" s="64" t="s">
        <v>38</v>
      </c>
      <c r="O3" s="65" t="s">
        <v>100</v>
      </c>
      <c r="P3" s="66" t="s">
        <v>101</v>
      </c>
      <c r="Q3" s="70"/>
      <c r="R3" s="99" t="s">
        <v>79</v>
      </c>
      <c r="S3" s="85" t="s">
        <v>3</v>
      </c>
      <c r="T3" s="84" t="s">
        <v>0</v>
      </c>
      <c r="U3" s="86" t="s">
        <v>9</v>
      </c>
      <c r="V3" s="87" t="s">
        <v>8</v>
      </c>
      <c r="W3" s="88" t="s">
        <v>7</v>
      </c>
    </row>
    <row r="4" spans="1:36" ht="15.75" thickBot="1" x14ac:dyDescent="0.3">
      <c r="A4" s="47" t="s">
        <v>20</v>
      </c>
      <c r="B4" s="48">
        <f>Alapadatok!B2</f>
        <v>71760</v>
      </c>
      <c r="C4" s="49">
        <f>Alapadatok!C2</f>
        <v>67398</v>
      </c>
      <c r="D4" s="50">
        <f t="shared" ref="D4:D8" si="0">IF(B4=0,0,C4/B4)</f>
        <v>0.93921404682274245</v>
      </c>
      <c r="E4" s="49">
        <f>Alapadatok!E2</f>
        <v>4362</v>
      </c>
      <c r="F4" s="51">
        <f t="shared" ref="F4:F8" si="1">IF(B4=0,0,E4/B4)</f>
        <v>6.0785953177257525E-2</v>
      </c>
      <c r="G4" s="52">
        <f>Alapadatok!G2</f>
        <v>62938</v>
      </c>
      <c r="H4" s="53">
        <f>Alapadatok!H2</f>
        <v>30932</v>
      </c>
      <c r="I4" s="54">
        <f t="shared" ref="I4:I8" si="2">IF(G4=0,0,H4/G4)</f>
        <v>0.49146779370173821</v>
      </c>
      <c r="J4" s="53">
        <f>Alapadatok!J2</f>
        <v>32006</v>
      </c>
      <c r="K4" s="55">
        <f t="shared" ref="K4:K8" si="3">IF(G4=0,0,J4/G4)</f>
        <v>0.50853220629826179</v>
      </c>
      <c r="L4" s="56">
        <f>Alapadatok!L2</f>
        <v>60811</v>
      </c>
      <c r="M4" s="57">
        <f>Alapadatok!M2</f>
        <v>1291</v>
      </c>
      <c r="N4" s="118">
        <f t="shared" ref="N4:N8" si="4">IF(L4=0,0,M4/L4)</f>
        <v>2.122971172978573E-2</v>
      </c>
      <c r="O4" s="57">
        <f>Alapadatok!O2</f>
        <v>59520</v>
      </c>
      <c r="P4" s="119">
        <f t="shared" ref="P4:P8" si="5">IF(L4=0,0,O4/L4)</f>
        <v>0.97877028827021428</v>
      </c>
      <c r="Q4" s="71"/>
      <c r="R4" s="89" t="s">
        <v>20</v>
      </c>
      <c r="S4" s="89">
        <f>Alapadatok!B2</f>
        <v>71760</v>
      </c>
      <c r="T4" s="89">
        <f>Alapadatok!J2</f>
        <v>32006</v>
      </c>
      <c r="U4" s="90">
        <f>Alapadatok!D26</f>
        <v>27142</v>
      </c>
      <c r="V4" s="91">
        <f>Alapadatok!E26</f>
        <v>228</v>
      </c>
      <c r="W4" s="103">
        <f>Alapadatok!F26</f>
        <v>4636</v>
      </c>
    </row>
    <row r="5" spans="1:36" ht="15.75" thickBot="1" x14ac:dyDescent="0.3">
      <c r="A5" s="47" t="s">
        <v>21</v>
      </c>
      <c r="B5" s="48">
        <f>Alapadatok!B3</f>
        <v>76243</v>
      </c>
      <c r="C5" s="49">
        <f>Alapadatok!C3</f>
        <v>71547</v>
      </c>
      <c r="D5" s="50">
        <f t="shared" si="0"/>
        <v>0.93840746035701639</v>
      </c>
      <c r="E5" s="49">
        <f>Alapadatok!E3</f>
        <v>4696</v>
      </c>
      <c r="F5" s="51">
        <f t="shared" si="1"/>
        <v>6.1592539642983619E-2</v>
      </c>
      <c r="G5" s="52">
        <f>Alapadatok!G3</f>
        <v>65345</v>
      </c>
      <c r="H5" s="53">
        <f>Alapadatok!H3</f>
        <v>32447</v>
      </c>
      <c r="I5" s="54">
        <f t="shared" si="2"/>
        <v>0.49654908562246536</v>
      </c>
      <c r="J5" s="53">
        <f>Alapadatok!J3</f>
        <v>32898</v>
      </c>
      <c r="K5" s="55">
        <f t="shared" si="3"/>
        <v>0.50345091437753464</v>
      </c>
      <c r="L5" s="56">
        <f>Alapadatok!L3</f>
        <v>62653</v>
      </c>
      <c r="M5" s="57">
        <f>Alapadatok!M3</f>
        <v>1139</v>
      </c>
      <c r="N5" s="58">
        <f t="shared" si="4"/>
        <v>1.8179496592341946E-2</v>
      </c>
      <c r="O5" s="57">
        <f>Alapadatok!O3</f>
        <v>61514</v>
      </c>
      <c r="P5" s="59">
        <f t="shared" si="5"/>
        <v>0.98182050340765803</v>
      </c>
      <c r="Q5" s="71"/>
      <c r="R5" s="89" t="s">
        <v>21</v>
      </c>
      <c r="S5" s="89">
        <f>Alapadatok!B3</f>
        <v>76243</v>
      </c>
      <c r="T5" s="89">
        <f>Alapadatok!J3</f>
        <v>32898</v>
      </c>
      <c r="U5" s="90">
        <f>Alapadatok!D27</f>
        <v>27714</v>
      </c>
      <c r="V5" s="91">
        <f>Alapadatok!E27</f>
        <v>238</v>
      </c>
      <c r="W5" s="103">
        <f>Alapadatok!F27</f>
        <v>4946</v>
      </c>
    </row>
    <row r="6" spans="1:36" ht="15.75" thickBot="1" x14ac:dyDescent="0.3">
      <c r="A6" s="47" t="s">
        <v>22</v>
      </c>
      <c r="B6" s="48">
        <f>Alapadatok!B4</f>
        <v>71720</v>
      </c>
      <c r="C6" s="49">
        <f>Alapadatok!C4</f>
        <v>67496</v>
      </c>
      <c r="D6" s="50">
        <f t="shared" si="0"/>
        <v>0.94110429447852761</v>
      </c>
      <c r="E6" s="49">
        <f>Alapadatok!E4</f>
        <v>4224</v>
      </c>
      <c r="F6" s="51">
        <f t="shared" si="1"/>
        <v>5.8895705521472393E-2</v>
      </c>
      <c r="G6" s="52">
        <f>Alapadatok!G4</f>
        <v>58939</v>
      </c>
      <c r="H6" s="53">
        <f>Alapadatok!H4</f>
        <v>29585</v>
      </c>
      <c r="I6" s="54">
        <f t="shared" si="2"/>
        <v>0.50195965320076685</v>
      </c>
      <c r="J6" s="53">
        <f>Alapadatok!J4</f>
        <v>29354</v>
      </c>
      <c r="K6" s="55">
        <f t="shared" si="3"/>
        <v>0.49804034679923309</v>
      </c>
      <c r="L6" s="56">
        <f>Alapadatok!L4</f>
        <v>56668</v>
      </c>
      <c r="M6" s="57">
        <f>Alapadatok!M4</f>
        <v>1042</v>
      </c>
      <c r="N6" s="58">
        <f t="shared" si="4"/>
        <v>1.8387802639937882E-2</v>
      </c>
      <c r="O6" s="57">
        <f>Alapadatok!O4</f>
        <v>55626</v>
      </c>
      <c r="P6" s="59">
        <f t="shared" si="5"/>
        <v>0.98161219736006211</v>
      </c>
      <c r="Q6" s="71"/>
      <c r="R6" s="89" t="s">
        <v>22</v>
      </c>
      <c r="S6" s="89">
        <f>Alapadatok!B4</f>
        <v>71720</v>
      </c>
      <c r="T6" s="89">
        <f>Alapadatok!J4</f>
        <v>29354</v>
      </c>
      <c r="U6" s="90">
        <f>Alapadatok!D28</f>
        <v>24598</v>
      </c>
      <c r="V6" s="91">
        <f>Alapadatok!E28</f>
        <v>244</v>
      </c>
      <c r="W6" s="103">
        <f>Alapadatok!F28</f>
        <v>4512</v>
      </c>
    </row>
    <row r="7" spans="1:36" ht="15.75" thickBot="1" x14ac:dyDescent="0.3">
      <c r="A7" s="47" t="s">
        <v>23</v>
      </c>
      <c r="B7" s="48">
        <f>Alapadatok!B5</f>
        <v>74539</v>
      </c>
      <c r="C7" s="49">
        <f>Alapadatok!C5</f>
        <v>70431</v>
      </c>
      <c r="D7" s="50">
        <f t="shared" si="0"/>
        <v>0.94488791102644254</v>
      </c>
      <c r="E7" s="49">
        <f>Alapadatok!E5</f>
        <v>4108</v>
      </c>
      <c r="F7" s="51">
        <f t="shared" si="1"/>
        <v>5.5112088973557467E-2</v>
      </c>
      <c r="G7" s="52">
        <f>Alapadatok!G5</f>
        <v>58205</v>
      </c>
      <c r="H7" s="53">
        <f>Alapadatok!H5</f>
        <v>29743</v>
      </c>
      <c r="I7" s="54">
        <f t="shared" si="2"/>
        <v>0.51100420926037282</v>
      </c>
      <c r="J7" s="53">
        <f>Alapadatok!J5</f>
        <v>28462</v>
      </c>
      <c r="K7" s="55">
        <f t="shared" si="3"/>
        <v>0.48899579073962718</v>
      </c>
      <c r="L7" s="56">
        <f>Alapadatok!L5</f>
        <v>55772</v>
      </c>
      <c r="M7" s="57">
        <f>Alapadatok!M5</f>
        <v>1017</v>
      </c>
      <c r="N7" s="58">
        <f t="shared" si="4"/>
        <v>1.8234956609051136E-2</v>
      </c>
      <c r="O7" s="57">
        <f>Alapadatok!O5</f>
        <v>54755</v>
      </c>
      <c r="P7" s="59">
        <f t="shared" si="5"/>
        <v>0.98176504339094883</v>
      </c>
      <c r="Q7" s="71"/>
      <c r="R7" s="89" t="s">
        <v>23</v>
      </c>
      <c r="S7" s="89">
        <f>Alapadatok!B5</f>
        <v>74539</v>
      </c>
      <c r="T7" s="89">
        <f>Alapadatok!J5</f>
        <v>28462</v>
      </c>
      <c r="U7" s="90">
        <f>Alapadatok!D29</f>
        <v>23804</v>
      </c>
      <c r="V7" s="91">
        <f>Alapadatok!E29</f>
        <v>239</v>
      </c>
      <c r="W7" s="103">
        <f>Alapadatok!F29</f>
        <v>4419</v>
      </c>
    </row>
    <row r="8" spans="1:36" ht="15.75" thickBot="1" x14ac:dyDescent="0.3">
      <c r="A8" s="47" t="s">
        <v>24</v>
      </c>
      <c r="B8" s="48">
        <f>Alapadatok!B6</f>
        <v>116121</v>
      </c>
      <c r="C8" s="49">
        <f>Alapadatok!C6</f>
        <v>107593</v>
      </c>
      <c r="D8" s="50">
        <f t="shared" si="0"/>
        <v>0.92655936480050982</v>
      </c>
      <c r="E8" s="49">
        <f>Alapadatok!E6</f>
        <v>8528</v>
      </c>
      <c r="F8" s="51">
        <f t="shared" si="1"/>
        <v>7.3440635199490192E-2</v>
      </c>
      <c r="G8" s="52">
        <f>Alapadatok!G6</f>
        <v>96355</v>
      </c>
      <c r="H8" s="53">
        <f>Alapadatok!H6</f>
        <v>46471</v>
      </c>
      <c r="I8" s="54">
        <f t="shared" si="2"/>
        <v>0.48228945046961758</v>
      </c>
      <c r="J8" s="53">
        <f>Alapadatok!J6</f>
        <v>49884</v>
      </c>
      <c r="K8" s="55">
        <f t="shared" si="3"/>
        <v>0.51771054953038242</v>
      </c>
      <c r="L8" s="56">
        <f>Alapadatok!L6</f>
        <v>91902</v>
      </c>
      <c r="M8" s="57">
        <f>Alapadatok!M6</f>
        <v>1206</v>
      </c>
      <c r="N8" s="58">
        <f t="shared" si="4"/>
        <v>1.3122674152902004E-2</v>
      </c>
      <c r="O8" s="57">
        <f>Alapadatok!O6</f>
        <v>90696</v>
      </c>
      <c r="P8" s="59">
        <f t="shared" si="5"/>
        <v>0.98687732584709797</v>
      </c>
      <c r="Q8" s="72"/>
      <c r="R8" s="89" t="s">
        <v>24</v>
      </c>
      <c r="S8" s="89">
        <f>Alapadatok!B6</f>
        <v>116121</v>
      </c>
      <c r="T8" s="89">
        <f>Alapadatok!J6</f>
        <v>49884</v>
      </c>
      <c r="U8" s="90">
        <f>Alapadatok!D30</f>
        <v>40681</v>
      </c>
      <c r="V8" s="91">
        <f>Alapadatok!E30</f>
        <v>321</v>
      </c>
      <c r="W8" s="103">
        <f>Alapadatok!F30</f>
        <v>8882</v>
      </c>
    </row>
    <row r="9" spans="1:36" ht="15.75" thickBot="1" x14ac:dyDescent="0.3">
      <c r="A9" s="47" t="s">
        <v>25</v>
      </c>
      <c r="B9" s="48">
        <f>Alapadatok!B7</f>
        <v>0</v>
      </c>
      <c r="C9" s="49">
        <f>Alapadatok!C7</f>
        <v>0</v>
      </c>
      <c r="D9" s="50">
        <f>IF(B9=0,0,C9/B9)</f>
        <v>0</v>
      </c>
      <c r="E9" s="49">
        <f>Alapadatok!E7</f>
        <v>0</v>
      </c>
      <c r="F9" s="51">
        <f>IF(B9=0,0,E9/B9)</f>
        <v>0</v>
      </c>
      <c r="G9" s="52">
        <f>Alapadatok!G7</f>
        <v>0</v>
      </c>
      <c r="H9" s="53">
        <f>Alapadatok!H7</f>
        <v>0</v>
      </c>
      <c r="I9" s="54">
        <f>IF(G9=0,0,H9/G9)</f>
        <v>0</v>
      </c>
      <c r="J9" s="53">
        <f>Alapadatok!J7</f>
        <v>0</v>
      </c>
      <c r="K9" s="55">
        <f>IF(G9=0,0,J9/G9)</f>
        <v>0</v>
      </c>
      <c r="L9" s="56">
        <f>Alapadatok!L7</f>
        <v>0</v>
      </c>
      <c r="M9" s="57">
        <f>Alapadatok!M7</f>
        <v>0</v>
      </c>
      <c r="N9" s="58">
        <f>IF(L9=0,0,M9/L9)</f>
        <v>0</v>
      </c>
      <c r="O9" s="57">
        <f>Alapadatok!O7</f>
        <v>0</v>
      </c>
      <c r="P9" s="59">
        <f>IF(L9=0,0,O9/L9)</f>
        <v>0</v>
      </c>
      <c r="Q9" s="72"/>
      <c r="R9" s="89" t="s">
        <v>25</v>
      </c>
      <c r="S9" s="89">
        <f>Alapadatok!B7</f>
        <v>0</v>
      </c>
      <c r="T9" s="89">
        <f>Alapadatok!J7</f>
        <v>0</v>
      </c>
      <c r="U9" s="90">
        <f>Alapadatok!D31</f>
        <v>0</v>
      </c>
      <c r="V9" s="91">
        <f>Alapadatok!E31</f>
        <v>0</v>
      </c>
      <c r="W9" s="103">
        <f>Alapadatok!F31</f>
        <v>0</v>
      </c>
    </row>
    <row r="10" spans="1:36" ht="15.75" thickBot="1" x14ac:dyDescent="0.3">
      <c r="A10" s="47" t="s">
        <v>26</v>
      </c>
      <c r="B10" s="48">
        <f>Alapadatok!B8</f>
        <v>0</v>
      </c>
      <c r="C10" s="49">
        <f>Alapadatok!C8</f>
        <v>0</v>
      </c>
      <c r="D10" s="50">
        <f t="shared" ref="D10:D16" si="6">IF(B10=0,0,C10/B10)</f>
        <v>0</v>
      </c>
      <c r="E10" s="49">
        <f>Alapadatok!E8</f>
        <v>0</v>
      </c>
      <c r="F10" s="51">
        <f t="shared" ref="F10:F16" si="7">IF(B10=0,0,E10/B10)</f>
        <v>0</v>
      </c>
      <c r="G10" s="52">
        <f>Alapadatok!G8</f>
        <v>0</v>
      </c>
      <c r="H10" s="53">
        <f>Alapadatok!H8</f>
        <v>0</v>
      </c>
      <c r="I10" s="54">
        <f t="shared" ref="I10:I16" si="8">IF(G10=0,0,H10/G10)</f>
        <v>0</v>
      </c>
      <c r="J10" s="53">
        <f>Alapadatok!J8</f>
        <v>0</v>
      </c>
      <c r="K10" s="55">
        <f t="shared" ref="K10:K16" si="9">IF(G10=0,0,J10/G10)</f>
        <v>0</v>
      </c>
      <c r="L10" s="56">
        <f>Alapadatok!L8</f>
        <v>0</v>
      </c>
      <c r="M10" s="57">
        <f>Alapadatok!M8</f>
        <v>0</v>
      </c>
      <c r="N10" s="58">
        <f t="shared" ref="N10:N16" si="10">IF(L10=0,0,M10/L10)</f>
        <v>0</v>
      </c>
      <c r="O10" s="57">
        <f>Alapadatok!O8</f>
        <v>0</v>
      </c>
      <c r="P10" s="59">
        <f t="shared" ref="P10:P16" si="11">IF(L10=0,0,O10/L10)</f>
        <v>0</v>
      </c>
      <c r="Q10" s="72"/>
      <c r="R10" s="89" t="s">
        <v>26</v>
      </c>
      <c r="S10" s="89">
        <f>Alapadatok!B8</f>
        <v>0</v>
      </c>
      <c r="T10" s="89">
        <f>Alapadatok!J8</f>
        <v>0</v>
      </c>
      <c r="U10" s="90">
        <f>Alapadatok!D32</f>
        <v>0</v>
      </c>
      <c r="V10" s="91">
        <f>Alapadatok!E32</f>
        <v>0</v>
      </c>
      <c r="W10" s="103">
        <f>Alapadatok!F32</f>
        <v>0</v>
      </c>
    </row>
    <row r="11" spans="1:36" ht="15.75" thickBot="1" x14ac:dyDescent="0.3">
      <c r="A11" s="47" t="s">
        <v>27</v>
      </c>
      <c r="B11" s="48">
        <f>Alapadatok!B9</f>
        <v>0</v>
      </c>
      <c r="C11" s="49">
        <f>Alapadatok!C9</f>
        <v>0</v>
      </c>
      <c r="D11" s="50">
        <f t="shared" si="6"/>
        <v>0</v>
      </c>
      <c r="E11" s="49">
        <f>Alapadatok!E9</f>
        <v>0</v>
      </c>
      <c r="F11" s="51">
        <f t="shared" si="7"/>
        <v>0</v>
      </c>
      <c r="G11" s="52">
        <f>Alapadatok!G9</f>
        <v>0</v>
      </c>
      <c r="H11" s="53">
        <f>Alapadatok!H9</f>
        <v>0</v>
      </c>
      <c r="I11" s="54">
        <f t="shared" si="8"/>
        <v>0</v>
      </c>
      <c r="J11" s="53">
        <f>Alapadatok!J9</f>
        <v>0</v>
      </c>
      <c r="K11" s="55">
        <f t="shared" si="9"/>
        <v>0</v>
      </c>
      <c r="L11" s="56">
        <f>Alapadatok!L9</f>
        <v>0</v>
      </c>
      <c r="M11" s="57">
        <f>Alapadatok!M9</f>
        <v>0</v>
      </c>
      <c r="N11" s="58">
        <f t="shared" si="10"/>
        <v>0</v>
      </c>
      <c r="O11" s="57">
        <f>Alapadatok!O9</f>
        <v>0</v>
      </c>
      <c r="P11" s="59">
        <f t="shared" si="11"/>
        <v>0</v>
      </c>
      <c r="Q11" s="72"/>
      <c r="R11" s="89" t="s">
        <v>27</v>
      </c>
      <c r="S11" s="89">
        <f>Alapadatok!B9</f>
        <v>0</v>
      </c>
      <c r="T11" s="89">
        <f>Alapadatok!J9</f>
        <v>0</v>
      </c>
      <c r="U11" s="90">
        <f>Alapadatok!D33</f>
        <v>0</v>
      </c>
      <c r="V11" s="91">
        <f>Alapadatok!E33</f>
        <v>0</v>
      </c>
      <c r="W11" s="103">
        <f>Alapadatok!F33</f>
        <v>0</v>
      </c>
    </row>
    <row r="12" spans="1:36" ht="15.75" thickBot="1" x14ac:dyDescent="0.3">
      <c r="A12" s="47" t="s">
        <v>28</v>
      </c>
      <c r="B12" s="48">
        <f>Alapadatok!B10</f>
        <v>0</v>
      </c>
      <c r="C12" s="49">
        <f>Alapadatok!C10</f>
        <v>0</v>
      </c>
      <c r="D12" s="50">
        <f t="shared" si="6"/>
        <v>0</v>
      </c>
      <c r="E12" s="49">
        <f>Alapadatok!E10</f>
        <v>0</v>
      </c>
      <c r="F12" s="51">
        <f t="shared" si="7"/>
        <v>0</v>
      </c>
      <c r="G12" s="52">
        <f>Alapadatok!G10</f>
        <v>0</v>
      </c>
      <c r="H12" s="53">
        <f>Alapadatok!H10</f>
        <v>0</v>
      </c>
      <c r="I12" s="54">
        <f t="shared" si="8"/>
        <v>0</v>
      </c>
      <c r="J12" s="53">
        <f>Alapadatok!J10</f>
        <v>0</v>
      </c>
      <c r="K12" s="55">
        <f t="shared" si="9"/>
        <v>0</v>
      </c>
      <c r="L12" s="56">
        <f>Alapadatok!L10</f>
        <v>0</v>
      </c>
      <c r="M12" s="57">
        <f>Alapadatok!M10</f>
        <v>0</v>
      </c>
      <c r="N12" s="58">
        <f t="shared" si="10"/>
        <v>0</v>
      </c>
      <c r="O12" s="57">
        <f>Alapadatok!O10</f>
        <v>0</v>
      </c>
      <c r="P12" s="59">
        <f t="shared" si="11"/>
        <v>0</v>
      </c>
      <c r="Q12" s="72"/>
      <c r="R12" s="89" t="s">
        <v>28</v>
      </c>
      <c r="S12" s="89">
        <f>Alapadatok!B10</f>
        <v>0</v>
      </c>
      <c r="T12" s="89">
        <f>Alapadatok!J10</f>
        <v>0</v>
      </c>
      <c r="U12" s="90">
        <f>Alapadatok!D34</f>
        <v>0</v>
      </c>
      <c r="V12" s="91">
        <f>Alapadatok!E34</f>
        <v>0</v>
      </c>
      <c r="W12" s="103">
        <f>Alapadatok!F34</f>
        <v>0</v>
      </c>
    </row>
    <row r="13" spans="1:36" ht="15.75" thickBot="1" x14ac:dyDescent="0.3">
      <c r="A13" s="47" t="s">
        <v>29</v>
      </c>
      <c r="B13" s="48">
        <f>Alapadatok!B11</f>
        <v>0</v>
      </c>
      <c r="C13" s="49">
        <f>Alapadatok!C11</f>
        <v>0</v>
      </c>
      <c r="D13" s="50">
        <f t="shared" si="6"/>
        <v>0</v>
      </c>
      <c r="E13" s="49">
        <f>Alapadatok!E11</f>
        <v>0</v>
      </c>
      <c r="F13" s="51">
        <f t="shared" si="7"/>
        <v>0</v>
      </c>
      <c r="G13" s="52">
        <f>Alapadatok!G11</f>
        <v>0</v>
      </c>
      <c r="H13" s="53">
        <f>Alapadatok!H11</f>
        <v>0</v>
      </c>
      <c r="I13" s="54">
        <f t="shared" si="8"/>
        <v>0</v>
      </c>
      <c r="J13" s="53">
        <f>Alapadatok!J11</f>
        <v>0</v>
      </c>
      <c r="K13" s="55">
        <f t="shared" si="9"/>
        <v>0</v>
      </c>
      <c r="L13" s="56">
        <f>Alapadatok!L11</f>
        <v>0</v>
      </c>
      <c r="M13" s="57">
        <f>Alapadatok!M11</f>
        <v>0</v>
      </c>
      <c r="N13" s="58">
        <f t="shared" si="10"/>
        <v>0</v>
      </c>
      <c r="O13" s="57">
        <f>Alapadatok!O11</f>
        <v>0</v>
      </c>
      <c r="P13" s="59">
        <f t="shared" si="11"/>
        <v>0</v>
      </c>
      <c r="Q13" s="72"/>
      <c r="R13" s="89" t="s">
        <v>29</v>
      </c>
      <c r="S13" s="89">
        <f>Alapadatok!B11</f>
        <v>0</v>
      </c>
      <c r="T13" s="89">
        <f>Alapadatok!J11</f>
        <v>0</v>
      </c>
      <c r="U13" s="90">
        <f>Alapadatok!D35</f>
        <v>0</v>
      </c>
      <c r="V13" s="91">
        <f>Alapadatok!E35</f>
        <v>0</v>
      </c>
      <c r="W13" s="103">
        <f>Alapadatok!F35</f>
        <v>0</v>
      </c>
    </row>
    <row r="14" spans="1:36" ht="15.75" thickBot="1" x14ac:dyDescent="0.3">
      <c r="A14" s="47" t="s">
        <v>30</v>
      </c>
      <c r="B14" s="48">
        <f>Alapadatok!B12</f>
        <v>0</v>
      </c>
      <c r="C14" s="49">
        <f>Alapadatok!C12</f>
        <v>0</v>
      </c>
      <c r="D14" s="50">
        <f t="shared" si="6"/>
        <v>0</v>
      </c>
      <c r="E14" s="49">
        <f>Alapadatok!E12</f>
        <v>0</v>
      </c>
      <c r="F14" s="51">
        <f t="shared" si="7"/>
        <v>0</v>
      </c>
      <c r="G14" s="52">
        <f>Alapadatok!G12</f>
        <v>0</v>
      </c>
      <c r="H14" s="53">
        <f>Alapadatok!H12</f>
        <v>0</v>
      </c>
      <c r="I14" s="54">
        <f t="shared" si="8"/>
        <v>0</v>
      </c>
      <c r="J14" s="53">
        <f>Alapadatok!J12</f>
        <v>0</v>
      </c>
      <c r="K14" s="55">
        <f t="shared" si="9"/>
        <v>0</v>
      </c>
      <c r="L14" s="56">
        <f>Alapadatok!L12</f>
        <v>0</v>
      </c>
      <c r="M14" s="57">
        <f>Alapadatok!M12</f>
        <v>0</v>
      </c>
      <c r="N14" s="58">
        <f t="shared" si="10"/>
        <v>0</v>
      </c>
      <c r="O14" s="57">
        <f>Alapadatok!O12</f>
        <v>0</v>
      </c>
      <c r="P14" s="59">
        <f t="shared" si="11"/>
        <v>0</v>
      </c>
      <c r="Q14" s="72"/>
      <c r="R14" s="89" t="s">
        <v>30</v>
      </c>
      <c r="S14" s="89">
        <f>Alapadatok!B12</f>
        <v>0</v>
      </c>
      <c r="T14" s="89">
        <f>Alapadatok!J12</f>
        <v>0</v>
      </c>
      <c r="U14" s="90">
        <f>Alapadatok!D36</f>
        <v>0</v>
      </c>
      <c r="V14" s="91">
        <f>Alapadatok!E36</f>
        <v>0</v>
      </c>
      <c r="W14" s="103">
        <f>Alapadatok!F36</f>
        <v>0</v>
      </c>
    </row>
    <row r="15" spans="1:36" ht="15.75" customHeight="1" thickBot="1" x14ac:dyDescent="0.3">
      <c r="A15" s="47" t="s">
        <v>31</v>
      </c>
      <c r="B15" s="48">
        <f>Alapadatok!B13</f>
        <v>0</v>
      </c>
      <c r="C15" s="49">
        <f>Alapadatok!C13</f>
        <v>0</v>
      </c>
      <c r="D15" s="50">
        <f t="shared" si="6"/>
        <v>0</v>
      </c>
      <c r="E15" s="49">
        <f>Alapadatok!E13</f>
        <v>0</v>
      </c>
      <c r="F15" s="51">
        <f t="shared" si="7"/>
        <v>0</v>
      </c>
      <c r="G15" s="52">
        <f>Alapadatok!G13</f>
        <v>0</v>
      </c>
      <c r="H15" s="53">
        <f>Alapadatok!H13</f>
        <v>0</v>
      </c>
      <c r="I15" s="54">
        <f t="shared" si="8"/>
        <v>0</v>
      </c>
      <c r="J15" s="53">
        <f>Alapadatok!J13</f>
        <v>0</v>
      </c>
      <c r="K15" s="55">
        <f t="shared" si="9"/>
        <v>0</v>
      </c>
      <c r="L15" s="56">
        <f>Alapadatok!L13</f>
        <v>0</v>
      </c>
      <c r="M15" s="57">
        <f>Alapadatok!M13</f>
        <v>0</v>
      </c>
      <c r="N15" s="58">
        <f t="shared" si="10"/>
        <v>0</v>
      </c>
      <c r="O15" s="57">
        <f>Alapadatok!O13</f>
        <v>0</v>
      </c>
      <c r="P15" s="59">
        <f t="shared" si="11"/>
        <v>0</v>
      </c>
      <c r="Q15" s="72"/>
      <c r="R15" s="89" t="s">
        <v>31</v>
      </c>
      <c r="S15" s="89">
        <f>Alapadatok!B13</f>
        <v>0</v>
      </c>
      <c r="T15" s="89">
        <f>Alapadatok!J13</f>
        <v>0</v>
      </c>
      <c r="U15" s="90">
        <f>Alapadatok!D37</f>
        <v>0</v>
      </c>
      <c r="V15" s="91">
        <f>Alapadatok!E37</f>
        <v>0</v>
      </c>
      <c r="W15" s="103">
        <f>Alapadatok!F37</f>
        <v>0</v>
      </c>
      <c r="AH15" s="31"/>
      <c r="AI15" s="31"/>
      <c r="AJ15" s="31"/>
    </row>
    <row r="16" spans="1:36" ht="15.75" thickBot="1" x14ac:dyDescent="0.3">
      <c r="A16" s="62" t="s">
        <v>33</v>
      </c>
      <c r="B16" s="60">
        <f t="shared" ref="B16:M16" si="12">SUM(B4:B15)</f>
        <v>410383</v>
      </c>
      <c r="C16" s="57">
        <f t="shared" si="12"/>
        <v>384465</v>
      </c>
      <c r="D16" s="123">
        <f t="shared" si="6"/>
        <v>0.93684436246140801</v>
      </c>
      <c r="E16" s="61">
        <f t="shared" si="12"/>
        <v>25918</v>
      </c>
      <c r="F16" s="63">
        <f t="shared" si="7"/>
        <v>6.3155637538592005E-2</v>
      </c>
      <c r="G16" s="60">
        <f t="shared" si="12"/>
        <v>341782</v>
      </c>
      <c r="H16" s="57">
        <f t="shared" si="12"/>
        <v>169178</v>
      </c>
      <c r="I16" s="118">
        <f t="shared" si="8"/>
        <v>0.49498803330778096</v>
      </c>
      <c r="J16" s="57">
        <f t="shared" si="12"/>
        <v>172604</v>
      </c>
      <c r="K16" s="119">
        <f t="shared" si="9"/>
        <v>0.50501196669221904</v>
      </c>
      <c r="L16" s="56">
        <f t="shared" si="12"/>
        <v>327806</v>
      </c>
      <c r="M16" s="61">
        <f t="shared" si="12"/>
        <v>5695</v>
      </c>
      <c r="N16" s="118">
        <f t="shared" si="10"/>
        <v>1.7373080419516421E-2</v>
      </c>
      <c r="O16" s="57">
        <f>SUM(O4:O15)</f>
        <v>322111</v>
      </c>
      <c r="P16" s="119">
        <f t="shared" si="11"/>
        <v>0.98262691958048354</v>
      </c>
      <c r="Q16" s="71"/>
      <c r="R16" s="92" t="s">
        <v>33</v>
      </c>
      <c r="S16" s="93">
        <f>SUM(S4:S15)</f>
        <v>410383</v>
      </c>
      <c r="T16" s="93">
        <f t="shared" ref="T16:W16" si="13">SUM(T4:T15)</f>
        <v>172604</v>
      </c>
      <c r="U16" s="94">
        <f t="shared" si="13"/>
        <v>143939</v>
      </c>
      <c r="V16" s="95">
        <f t="shared" si="13"/>
        <v>1270</v>
      </c>
      <c r="W16" s="96">
        <f t="shared" si="13"/>
        <v>27395</v>
      </c>
      <c r="AH16" s="31"/>
      <c r="AI16" s="31"/>
      <c r="AJ16" s="31"/>
    </row>
    <row r="17" spans="1:36" x14ac:dyDescent="0.25">
      <c r="AH17" s="31"/>
      <c r="AI17" s="31"/>
      <c r="AJ17" s="31"/>
    </row>
    <row r="18" spans="1:36" ht="16.5" thickBot="1" x14ac:dyDescent="0.3">
      <c r="A18" s="111" t="s">
        <v>75</v>
      </c>
      <c r="B18" s="121"/>
      <c r="C18" s="121"/>
      <c r="D18" s="120"/>
      <c r="E18" s="121"/>
      <c r="F18" s="120"/>
      <c r="G18" s="121"/>
      <c r="H18" s="121"/>
      <c r="I18" s="120"/>
      <c r="J18" s="121"/>
      <c r="K18" s="120"/>
      <c r="L18" s="121"/>
      <c r="M18" s="121"/>
      <c r="N18" s="120"/>
      <c r="O18" s="121"/>
      <c r="P18" s="120"/>
      <c r="AH18" s="31"/>
      <c r="AI18" s="31"/>
      <c r="AJ18" s="31"/>
    </row>
    <row r="19" spans="1:36" ht="23.25" customHeight="1" thickBot="1" x14ac:dyDescent="0.3">
      <c r="A19" s="111"/>
      <c r="B19" s="46" t="s">
        <v>3</v>
      </c>
      <c r="C19" s="64" t="s">
        <v>2</v>
      </c>
      <c r="D19" s="64" t="s">
        <v>92</v>
      </c>
      <c r="E19" s="65" t="s">
        <v>93</v>
      </c>
      <c r="F19" s="66" t="s">
        <v>92</v>
      </c>
      <c r="G19" s="46" t="s">
        <v>102</v>
      </c>
      <c r="H19" s="64" t="s">
        <v>95</v>
      </c>
      <c r="I19" s="64" t="s">
        <v>92</v>
      </c>
      <c r="J19" s="65" t="s">
        <v>96</v>
      </c>
      <c r="K19" s="66" t="s">
        <v>97</v>
      </c>
      <c r="L19" s="46" t="s">
        <v>103</v>
      </c>
      <c r="M19" s="64" t="s">
        <v>98</v>
      </c>
      <c r="N19" s="64" t="s">
        <v>92</v>
      </c>
      <c r="O19" s="65" t="s">
        <v>99</v>
      </c>
      <c r="P19" s="66" t="s">
        <v>92</v>
      </c>
      <c r="AH19" s="31"/>
      <c r="AI19" s="31"/>
      <c r="AJ19" s="31"/>
    </row>
    <row r="20" spans="1:36" ht="22.5" customHeight="1" thickBot="1" x14ac:dyDescent="0.3">
      <c r="A20" s="112" t="s">
        <v>63</v>
      </c>
      <c r="B20" s="116">
        <f>Alapadatok!B21</f>
        <v>6830650</v>
      </c>
      <c r="C20" s="117">
        <f>Alapadatok!C21</f>
        <v>6265313</v>
      </c>
      <c r="D20" s="118">
        <f>Alapadatok!D21</f>
        <v>0.91723525579556853</v>
      </c>
      <c r="E20" s="117">
        <f>Alapadatok!E21</f>
        <v>565337</v>
      </c>
      <c r="F20" s="119">
        <f>Alapadatok!F21</f>
        <v>8.2764744204431501E-2</v>
      </c>
      <c r="G20" s="116">
        <f>Alapadatok!G21</f>
        <v>5641291</v>
      </c>
      <c r="H20" s="117">
        <f>Alapadatok!H21</f>
        <v>2827180</v>
      </c>
      <c r="I20" s="118">
        <f>Alapadatok!I21</f>
        <v>0.50115833414727229</v>
      </c>
      <c r="J20" s="117">
        <f>Alapadatok!J21</f>
        <v>2814111</v>
      </c>
      <c r="K20" s="119">
        <f>Alapadatok!K21</f>
        <v>0.49884166585272766</v>
      </c>
      <c r="L20" s="116">
        <f>Alapadatok!L21</f>
        <v>5400036</v>
      </c>
      <c r="M20" s="117">
        <f>Alapadatok!M21</f>
        <v>279338</v>
      </c>
      <c r="N20" s="118">
        <f>Alapadatok!N21</f>
        <v>5.1728914399829927E-2</v>
      </c>
      <c r="O20" s="117">
        <f>Alapadatok!O21</f>
        <v>5120698</v>
      </c>
      <c r="P20" s="119">
        <f>Alapadatok!P21</f>
        <v>0.94827108560017004</v>
      </c>
      <c r="AH20" s="31"/>
      <c r="AI20" s="31"/>
      <c r="AJ20" s="31"/>
    </row>
    <row r="21" spans="1:36" ht="15" customHeight="1" x14ac:dyDescent="0.25">
      <c r="AH21" s="31"/>
      <c r="AI21" s="31"/>
      <c r="AJ21" s="31"/>
    </row>
    <row r="22" spans="1:36" ht="15" customHeight="1" thickBot="1" x14ac:dyDescent="0.3">
      <c r="A22" s="140">
        <f>'Szakrendszeri alapadatok'!F17</f>
        <v>8621591</v>
      </c>
      <c r="B22" s="140"/>
      <c r="C22" s="140"/>
      <c r="D22" s="140"/>
      <c r="E22" s="140"/>
      <c r="F22" s="140"/>
      <c r="G22" s="140"/>
      <c r="H22" s="140"/>
      <c r="I22" s="140"/>
      <c r="AH22" s="31"/>
      <c r="AI22" s="31"/>
      <c r="AJ22" s="31"/>
    </row>
    <row r="23" spans="1:36" ht="23.25" thickBot="1" x14ac:dyDescent="0.3">
      <c r="A23" s="128"/>
      <c r="B23" s="46" t="s">
        <v>94</v>
      </c>
      <c r="C23" s="64" t="s">
        <v>2</v>
      </c>
      <c r="D23" s="64" t="s">
        <v>92</v>
      </c>
      <c r="E23" s="65" t="s">
        <v>93</v>
      </c>
      <c r="F23" s="66" t="s">
        <v>92</v>
      </c>
      <c r="G23" s="128"/>
      <c r="H23" s="128"/>
      <c r="I23" s="128"/>
      <c r="AH23" s="31"/>
      <c r="AI23" s="31"/>
      <c r="AJ23" s="31"/>
    </row>
    <row r="24" spans="1:36" ht="22.5" customHeight="1" thickBot="1" x14ac:dyDescent="0.3">
      <c r="A24" s="125" t="s">
        <v>71</v>
      </c>
      <c r="B24" s="116">
        <f>'Szakrendszeri alapadatok'!F18+'Szakrendszeri alapadatok'!F19</f>
        <v>5537609</v>
      </c>
      <c r="C24" s="117">
        <f>'Szakrendszeri alapadatok'!F18</f>
        <v>5057191</v>
      </c>
      <c r="D24" s="118">
        <f>C24/B24</f>
        <v>0.91324450678984381</v>
      </c>
      <c r="E24" s="117">
        <f>'Szakrendszeri alapadatok'!F19</f>
        <v>480418</v>
      </c>
      <c r="F24" s="119">
        <f>E24/B24</f>
        <v>8.6755493210156229E-2</v>
      </c>
      <c r="M24" t="s">
        <v>72</v>
      </c>
      <c r="AH24" s="31"/>
      <c r="AI24" s="31"/>
      <c r="AJ24" s="31"/>
    </row>
    <row r="25" spans="1:36" ht="22.5" customHeight="1" thickBot="1" x14ac:dyDescent="0.3">
      <c r="A25" s="125" t="s">
        <v>69</v>
      </c>
      <c r="B25" s="112">
        <f>'Szakrendszeri alapadatok'!F17-'Szakrendszeri alapadatok'!F18-'Szakrendszeri alapadatok'!F19</f>
        <v>3083982</v>
      </c>
      <c r="AH25" s="31"/>
      <c r="AI25" s="31"/>
      <c r="AJ25" s="31"/>
    </row>
    <row r="26" spans="1:36" ht="22.5" customHeight="1" thickBot="1" x14ac:dyDescent="0.3">
      <c r="A26" s="125" t="s">
        <v>76</v>
      </c>
      <c r="B26" s="112">
        <f>'Szakrendszeri alapadatok'!F20</f>
        <v>396549</v>
      </c>
      <c r="AH26" s="31"/>
      <c r="AI26" s="31"/>
      <c r="AJ26" s="31"/>
    </row>
    <row r="27" spans="1:36" ht="15" customHeight="1" x14ac:dyDescent="0.25">
      <c r="J27" s="76"/>
      <c r="K27" s="76"/>
      <c r="L27" s="31"/>
      <c r="M27" s="31"/>
      <c r="N27" s="31"/>
      <c r="O27" s="31"/>
      <c r="P27" s="31"/>
      <c r="Q27" s="73"/>
      <c r="R27" s="31"/>
      <c r="S27" s="31"/>
      <c r="AH27" s="31"/>
      <c r="AI27" s="31"/>
      <c r="AJ27" s="31"/>
    </row>
    <row r="28" spans="1:36" ht="15" customHeight="1" x14ac:dyDescent="0.25">
      <c r="J28" s="76"/>
      <c r="K28" s="76"/>
      <c r="L28" s="76"/>
      <c r="M28" s="42"/>
      <c r="N28" s="42"/>
      <c r="O28" s="42"/>
      <c r="P28" s="31"/>
      <c r="Q28" s="73"/>
      <c r="R28" s="31"/>
      <c r="S28" s="31"/>
      <c r="AH28" s="31"/>
      <c r="AI28" s="31"/>
      <c r="AJ28" s="31"/>
    </row>
    <row r="29" spans="1:36" x14ac:dyDescent="0.25">
      <c r="J29" s="76"/>
      <c r="K29" s="76"/>
      <c r="L29" s="76"/>
      <c r="M29" s="42"/>
      <c r="N29" s="42"/>
      <c r="O29" s="42"/>
      <c r="P29" s="31"/>
      <c r="Q29" s="73"/>
      <c r="R29" s="31"/>
      <c r="S29" s="31"/>
      <c r="AH29" s="31"/>
      <c r="AI29" s="31"/>
      <c r="AJ29" s="31"/>
    </row>
    <row r="30" spans="1:36" x14ac:dyDescent="0.25">
      <c r="J30" s="76"/>
      <c r="K30" s="76"/>
      <c r="L30" s="76"/>
      <c r="M30" s="42"/>
      <c r="N30" s="42"/>
      <c r="O30" s="42"/>
      <c r="P30" s="31"/>
      <c r="Q30" s="73"/>
      <c r="R30" s="31"/>
      <c r="S30" s="31"/>
    </row>
    <row r="31" spans="1:36" x14ac:dyDescent="0.25">
      <c r="J31" s="76"/>
      <c r="K31" s="76"/>
      <c r="L31" s="76"/>
      <c r="M31" s="42"/>
      <c r="N31" s="42"/>
      <c r="O31" s="42"/>
      <c r="P31" s="31"/>
      <c r="Q31" s="73"/>
      <c r="R31" s="31"/>
      <c r="S31" s="31"/>
    </row>
    <row r="32" spans="1:36" x14ac:dyDescent="0.25">
      <c r="J32" s="76"/>
      <c r="K32" s="76"/>
      <c r="L32" s="76"/>
      <c r="M32" s="42"/>
      <c r="N32" s="42"/>
      <c r="O32" s="42"/>
      <c r="P32" s="31"/>
      <c r="Q32" s="73"/>
      <c r="R32" s="31"/>
      <c r="S32" s="31"/>
    </row>
    <row r="33" spans="10:21" x14ac:dyDescent="0.25">
      <c r="J33" s="76"/>
      <c r="K33" s="76"/>
      <c r="L33" s="76"/>
      <c r="M33" s="42"/>
      <c r="N33" s="42"/>
      <c r="O33" s="42"/>
      <c r="P33" s="31"/>
      <c r="Q33" s="73"/>
      <c r="R33" s="31"/>
      <c r="S33" s="31"/>
    </row>
    <row r="34" spans="10:21" x14ac:dyDescent="0.25">
      <c r="J34" s="76"/>
      <c r="K34" s="76"/>
      <c r="L34" s="76"/>
      <c r="M34" s="42"/>
      <c r="N34" s="42"/>
      <c r="O34" s="42"/>
      <c r="P34" s="31"/>
      <c r="Q34" s="73"/>
      <c r="R34" s="31"/>
      <c r="S34" s="31"/>
    </row>
    <row r="35" spans="10:21" x14ac:dyDescent="0.25">
      <c r="J35" s="76"/>
      <c r="K35" s="76"/>
      <c r="L35" s="76"/>
      <c r="M35" s="42"/>
      <c r="N35" s="42"/>
      <c r="O35" s="42"/>
      <c r="P35" s="31"/>
      <c r="Q35" s="73"/>
      <c r="R35" s="31"/>
      <c r="S35" s="31"/>
    </row>
    <row r="36" spans="10:21" x14ac:dyDescent="0.25">
      <c r="K36" s="76"/>
      <c r="L36" s="76"/>
      <c r="M36" s="42"/>
      <c r="N36" s="42"/>
      <c r="O36" s="42"/>
      <c r="P36" s="31"/>
      <c r="Q36" s="73"/>
      <c r="R36" s="31"/>
      <c r="S36" s="31"/>
    </row>
    <row r="37" spans="10:21" ht="15" customHeight="1" x14ac:dyDescent="0.25">
      <c r="J37" s="76"/>
      <c r="K37" s="76"/>
      <c r="L37" s="76"/>
      <c r="M37" s="76"/>
      <c r="N37" s="76"/>
      <c r="O37" s="76"/>
      <c r="P37" s="76"/>
      <c r="Q37" s="73"/>
      <c r="R37" s="31"/>
      <c r="S37" s="31"/>
    </row>
    <row r="38" spans="10:21" x14ac:dyDescent="0.25">
      <c r="J38" s="76"/>
      <c r="K38" s="76"/>
      <c r="L38" s="76"/>
      <c r="M38" s="76"/>
      <c r="N38" s="76"/>
      <c r="O38" s="76"/>
      <c r="P38" s="76"/>
      <c r="Q38" s="73"/>
      <c r="R38" s="31"/>
      <c r="S38" s="31"/>
    </row>
    <row r="39" spans="10:21" x14ac:dyDescent="0.25">
      <c r="J39" s="137" t="s">
        <v>41</v>
      </c>
      <c r="K39" s="137"/>
      <c r="L39" s="137"/>
      <c r="M39" s="137"/>
      <c r="N39" s="137"/>
      <c r="O39" s="137"/>
      <c r="P39" s="137"/>
      <c r="Q39" s="73"/>
      <c r="R39" s="31"/>
      <c r="S39" s="31"/>
    </row>
    <row r="40" spans="10:21" x14ac:dyDescent="0.25">
      <c r="J40" s="137"/>
      <c r="K40" s="137"/>
      <c r="L40" s="137"/>
      <c r="M40" s="137"/>
      <c r="N40" s="137"/>
      <c r="O40" s="137"/>
      <c r="P40" s="137"/>
      <c r="Q40" s="73"/>
      <c r="R40" s="31"/>
      <c r="S40" s="31"/>
    </row>
    <row r="41" spans="10:21" ht="18" customHeight="1" x14ac:dyDescent="0.25">
      <c r="J41" s="137"/>
      <c r="K41" s="137"/>
      <c r="L41" s="137"/>
      <c r="M41" s="137"/>
      <c r="N41" s="137"/>
      <c r="O41" s="137"/>
      <c r="P41" s="137"/>
    </row>
    <row r="42" spans="10:21" x14ac:dyDescent="0.25">
      <c r="R42" s="35"/>
      <c r="S42" s="35"/>
      <c r="T42" s="35"/>
      <c r="U42" s="35"/>
    </row>
    <row r="43" spans="10:21" ht="15" customHeight="1" x14ac:dyDescent="0.25">
      <c r="K43" s="77"/>
      <c r="L43" s="77"/>
      <c r="M43" s="43"/>
      <c r="N43" s="43"/>
      <c r="O43" s="43"/>
      <c r="P43" s="32"/>
      <c r="Q43" s="74"/>
    </row>
    <row r="44" spans="10:21" ht="15.75" x14ac:dyDescent="0.25">
      <c r="J44" s="77"/>
      <c r="K44" s="77"/>
      <c r="L44" s="77"/>
      <c r="M44" s="43"/>
      <c r="N44" s="43"/>
      <c r="O44" s="43"/>
      <c r="P44" s="32"/>
      <c r="Q44" s="74"/>
    </row>
    <row r="45" spans="10:21" ht="15" customHeight="1" x14ac:dyDescent="0.25">
      <c r="J45" s="77"/>
      <c r="K45" s="77"/>
      <c r="L45" s="77"/>
      <c r="M45" s="43"/>
      <c r="N45" s="43"/>
      <c r="O45" s="43"/>
      <c r="P45" s="32"/>
      <c r="Q45" s="74"/>
    </row>
    <row r="46" spans="10:21" ht="15" customHeight="1" x14ac:dyDescent="0.25">
      <c r="J46" s="77"/>
      <c r="K46" s="77"/>
      <c r="L46" s="77"/>
      <c r="M46" s="43"/>
      <c r="N46" s="43"/>
      <c r="O46" s="43"/>
      <c r="P46" s="32"/>
      <c r="Q46" s="74"/>
    </row>
    <row r="47" spans="10:21" ht="18" customHeight="1" x14ac:dyDescent="0.25">
      <c r="J47" s="77"/>
      <c r="K47" s="77"/>
      <c r="L47" s="77"/>
      <c r="M47" s="43"/>
      <c r="N47" s="43"/>
      <c r="O47" s="43"/>
      <c r="P47" s="32"/>
      <c r="Q47" s="74"/>
      <c r="R47" s="44" t="s">
        <v>56</v>
      </c>
    </row>
    <row r="48" spans="10:21" ht="18" customHeight="1" x14ac:dyDescent="0.25">
      <c r="J48" s="77"/>
      <c r="K48" s="77"/>
      <c r="L48" s="77"/>
      <c r="M48" s="43"/>
      <c r="N48" s="43"/>
      <c r="O48" s="43"/>
      <c r="P48" s="32"/>
      <c r="Q48" s="74"/>
      <c r="R48" s="44" t="s">
        <v>57</v>
      </c>
    </row>
    <row r="49" spans="10:35" ht="15" customHeight="1" thickBot="1" x14ac:dyDescent="0.3">
      <c r="J49" s="77"/>
      <c r="K49" s="77"/>
      <c r="L49" s="77"/>
      <c r="M49" s="43"/>
      <c r="N49" s="43"/>
      <c r="O49" s="43"/>
      <c r="P49" s="32"/>
      <c r="Q49" s="74"/>
    </row>
    <row r="50" spans="10:35" ht="15" customHeight="1" thickBot="1" x14ac:dyDescent="0.3">
      <c r="J50" s="77"/>
      <c r="K50" s="77"/>
      <c r="L50" s="77"/>
      <c r="M50" s="43"/>
      <c r="N50" s="43"/>
      <c r="O50" s="43"/>
      <c r="P50" s="32"/>
      <c r="Q50" s="74"/>
      <c r="R50" s="99" t="s">
        <v>79</v>
      </c>
      <c r="S50" s="97" t="s">
        <v>3</v>
      </c>
      <c r="T50" s="98" t="s">
        <v>6</v>
      </c>
      <c r="U50" s="98" t="s">
        <v>5</v>
      </c>
      <c r="V50" s="98" t="s">
        <v>58</v>
      </c>
    </row>
    <row r="51" spans="10:35" ht="15" customHeight="1" thickBot="1" x14ac:dyDescent="0.3">
      <c r="J51" s="77"/>
      <c r="K51" s="77"/>
      <c r="L51" s="77"/>
      <c r="M51" s="43"/>
      <c r="N51" s="43"/>
      <c r="O51" s="43"/>
      <c r="P51" s="32"/>
      <c r="Q51" s="74"/>
      <c r="R51" s="89" t="s">
        <v>20</v>
      </c>
      <c r="S51" s="89">
        <f>Alapadatok!B2</f>
        <v>71760</v>
      </c>
      <c r="T51" s="89">
        <f>Alapadatok!Q2</f>
        <v>3923</v>
      </c>
      <c r="U51" s="89">
        <f>Alapadatok!R2</f>
        <v>3564</v>
      </c>
      <c r="V51" s="89">
        <f>Alapadatok!S2</f>
        <v>23792</v>
      </c>
    </row>
    <row r="52" spans="10:35" ht="15" customHeight="1" thickBot="1" x14ac:dyDescent="0.3">
      <c r="Q52" s="74"/>
      <c r="R52" s="89" t="s">
        <v>21</v>
      </c>
      <c r="S52" s="89">
        <f>Alapadatok!B3</f>
        <v>76243</v>
      </c>
      <c r="T52" s="89">
        <f>Alapadatok!Q3</f>
        <v>3531</v>
      </c>
      <c r="U52" s="89">
        <f>Alapadatok!R3</f>
        <v>3869</v>
      </c>
      <c r="V52" s="89">
        <f>Alapadatok!S3</f>
        <v>24761</v>
      </c>
    </row>
    <row r="53" spans="10:35" ht="15" customHeight="1" thickBot="1" x14ac:dyDescent="0.3">
      <c r="Q53" s="74"/>
      <c r="R53" s="89" t="s">
        <v>22</v>
      </c>
      <c r="S53" s="89">
        <f>Alapadatok!B4</f>
        <v>71720</v>
      </c>
      <c r="T53" s="89">
        <f>Alapadatok!Q4</f>
        <v>3545</v>
      </c>
      <c r="U53" s="89">
        <f>Alapadatok!R4</f>
        <v>3742</v>
      </c>
      <c r="V53" s="89">
        <f>Alapadatok!S4</f>
        <v>23166</v>
      </c>
    </row>
    <row r="54" spans="10:35" ht="15" customHeight="1" thickBot="1" x14ac:dyDescent="0.3">
      <c r="Q54" s="74"/>
      <c r="R54" s="89" t="s">
        <v>23</v>
      </c>
      <c r="S54" s="89">
        <f>Alapadatok!B5</f>
        <v>74539</v>
      </c>
      <c r="T54" s="89">
        <f>Alapadatok!Q5</f>
        <v>4130</v>
      </c>
      <c r="U54" s="89">
        <f>Alapadatok!R5</f>
        <v>3444</v>
      </c>
      <c r="V54" s="89">
        <f>Alapadatok!S5</f>
        <v>24102</v>
      </c>
    </row>
    <row r="55" spans="10:35" ht="15" customHeight="1" thickBot="1" x14ac:dyDescent="0.3">
      <c r="J55" s="138" t="s">
        <v>16</v>
      </c>
      <c r="K55" s="138"/>
      <c r="L55" s="138"/>
      <c r="M55" s="138"/>
      <c r="N55" s="138"/>
      <c r="O55" s="138"/>
      <c r="P55" s="138"/>
      <c r="Q55" s="74"/>
      <c r="R55" s="89" t="s">
        <v>24</v>
      </c>
      <c r="S55" s="89">
        <f>Alapadatok!B6</f>
        <v>116121</v>
      </c>
      <c r="T55" s="89">
        <f>Alapadatok!Q6</f>
        <v>4477</v>
      </c>
      <c r="U55" s="89">
        <f>Alapadatok!R6</f>
        <v>4864</v>
      </c>
      <c r="V55" s="89">
        <f>Alapadatok!S6</f>
        <v>35115</v>
      </c>
    </row>
    <row r="56" spans="10:35" ht="15" customHeight="1" thickBot="1" x14ac:dyDescent="0.3">
      <c r="J56" s="138"/>
      <c r="K56" s="138"/>
      <c r="L56" s="138"/>
      <c r="M56" s="138"/>
      <c r="N56" s="138"/>
      <c r="O56" s="138"/>
      <c r="P56" s="138"/>
      <c r="Q56" s="74"/>
      <c r="R56" s="89" t="s">
        <v>25</v>
      </c>
      <c r="S56" s="89">
        <f>Alapadatok!B7</f>
        <v>0</v>
      </c>
      <c r="T56" s="89">
        <f>Alapadatok!Q7</f>
        <v>0</v>
      </c>
      <c r="U56" s="89">
        <f>Alapadatok!R7</f>
        <v>0</v>
      </c>
      <c r="V56" s="89">
        <f>Alapadatok!S7</f>
        <v>0</v>
      </c>
      <c r="Z56" s="44"/>
    </row>
    <row r="57" spans="10:35" ht="16.5" thickBot="1" x14ac:dyDescent="0.3">
      <c r="J57" s="138"/>
      <c r="K57" s="138"/>
      <c r="L57" s="138"/>
      <c r="M57" s="138"/>
      <c r="N57" s="138"/>
      <c r="O57" s="138"/>
      <c r="P57" s="138"/>
      <c r="Q57" s="74"/>
      <c r="R57" s="89" t="s">
        <v>26</v>
      </c>
      <c r="S57" s="89">
        <f>Alapadatok!B8</f>
        <v>0</v>
      </c>
      <c r="T57" s="89">
        <f>Alapadatok!Q8</f>
        <v>0</v>
      </c>
      <c r="U57" s="89">
        <f>Alapadatok!R8</f>
        <v>0</v>
      </c>
      <c r="V57" s="89">
        <f>Alapadatok!S8</f>
        <v>0</v>
      </c>
    </row>
    <row r="58" spans="10:35" ht="16.5" customHeight="1" thickBot="1" x14ac:dyDescent="0.3">
      <c r="K58" s="76"/>
      <c r="L58" s="76"/>
      <c r="M58" s="42"/>
      <c r="N58" s="42"/>
      <c r="O58" s="42"/>
      <c r="R58" s="89" t="s">
        <v>27</v>
      </c>
      <c r="S58" s="89">
        <f>Alapadatok!B9</f>
        <v>0</v>
      </c>
      <c r="T58" s="89">
        <f>Alapadatok!Q9</f>
        <v>0</v>
      </c>
      <c r="U58" s="89">
        <f>Alapadatok!R9</f>
        <v>0</v>
      </c>
      <c r="V58" s="89">
        <f>Alapadatok!S9</f>
        <v>0</v>
      </c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</row>
    <row r="59" spans="10:35" ht="15" customHeight="1" thickBot="1" x14ac:dyDescent="0.3">
      <c r="J59" s="76"/>
      <c r="K59" s="76"/>
      <c r="L59" s="76"/>
      <c r="M59" s="42"/>
      <c r="N59" s="42"/>
      <c r="O59" s="42"/>
      <c r="P59" s="31"/>
      <c r="Q59" s="73"/>
      <c r="R59" s="89" t="s">
        <v>28</v>
      </c>
      <c r="S59" s="89">
        <f>Alapadatok!B10</f>
        <v>0</v>
      </c>
      <c r="T59" s="89">
        <f>Alapadatok!Q10</f>
        <v>0</v>
      </c>
      <c r="U59" s="89">
        <f>Alapadatok!R10</f>
        <v>0</v>
      </c>
      <c r="V59" s="89">
        <f>Alapadatok!S10</f>
        <v>0</v>
      </c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</row>
    <row r="60" spans="10:35" ht="15.75" customHeight="1" thickBot="1" x14ac:dyDescent="0.3">
      <c r="J60" s="76"/>
      <c r="K60" s="76"/>
      <c r="L60" s="76"/>
      <c r="M60" s="42"/>
      <c r="N60" s="42"/>
      <c r="O60" s="42"/>
      <c r="P60" s="31"/>
      <c r="Q60" s="73"/>
      <c r="R60" s="89" t="s">
        <v>29</v>
      </c>
      <c r="S60" s="89">
        <f>Alapadatok!B11</f>
        <v>0</v>
      </c>
      <c r="T60" s="89">
        <f>Alapadatok!Q11</f>
        <v>0</v>
      </c>
      <c r="U60" s="89">
        <f>Alapadatok!R11</f>
        <v>0</v>
      </c>
      <c r="V60" s="89">
        <f>Alapadatok!S11</f>
        <v>0</v>
      </c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</row>
    <row r="61" spans="10:35" ht="15.75" customHeight="1" thickBot="1" x14ac:dyDescent="0.3">
      <c r="J61" s="76"/>
      <c r="K61" s="76"/>
      <c r="L61" s="76"/>
      <c r="M61" s="42"/>
      <c r="N61" s="42"/>
      <c r="O61" s="42"/>
      <c r="P61" s="31"/>
      <c r="Q61" s="73"/>
      <c r="R61" s="89" t="s">
        <v>30</v>
      </c>
      <c r="S61" s="89">
        <f>Alapadatok!B12</f>
        <v>0</v>
      </c>
      <c r="T61" s="89">
        <f>Alapadatok!Q12</f>
        <v>0</v>
      </c>
      <c r="U61" s="89">
        <f>Alapadatok!R12</f>
        <v>0</v>
      </c>
      <c r="V61" s="89">
        <f>Alapadatok!S12</f>
        <v>0</v>
      </c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</row>
    <row r="62" spans="10:35" ht="15.75" customHeight="1" thickBot="1" x14ac:dyDescent="0.3">
      <c r="J62" s="76"/>
      <c r="K62" s="76"/>
      <c r="L62" s="76"/>
      <c r="M62" s="42"/>
      <c r="N62" s="42"/>
      <c r="O62" s="42"/>
      <c r="P62" s="31"/>
      <c r="Q62" s="73"/>
      <c r="R62" s="89" t="s">
        <v>31</v>
      </c>
      <c r="S62" s="89">
        <f>Alapadatok!B13</f>
        <v>0</v>
      </c>
      <c r="T62" s="89">
        <f>Alapadatok!Q13</f>
        <v>0</v>
      </c>
      <c r="U62" s="89">
        <f>Alapadatok!R13</f>
        <v>0</v>
      </c>
      <c r="V62" s="89">
        <f>Alapadatok!S13</f>
        <v>0</v>
      </c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</row>
    <row r="63" spans="10:35" ht="15" customHeight="1" thickBot="1" x14ac:dyDescent="0.3">
      <c r="J63" s="76"/>
      <c r="K63" s="76"/>
      <c r="L63" s="76"/>
      <c r="M63" s="42"/>
      <c r="N63" s="42"/>
      <c r="O63" s="42"/>
      <c r="P63" s="31"/>
      <c r="Q63" s="73"/>
      <c r="R63" s="92" t="s">
        <v>33</v>
      </c>
      <c r="S63" s="92">
        <f>SUM(S51:S62)</f>
        <v>410383</v>
      </c>
      <c r="T63" s="92">
        <f>SUM(T51:T62)</f>
        <v>19606</v>
      </c>
      <c r="U63" s="92">
        <f>SUM(U51:U62)</f>
        <v>19483</v>
      </c>
      <c r="V63" s="92">
        <f>SUM(V51:V62)</f>
        <v>130936</v>
      </c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</row>
    <row r="64" spans="10:35" ht="15" customHeight="1" x14ac:dyDescent="0.25">
      <c r="J64" s="76"/>
      <c r="K64" s="76"/>
      <c r="L64" s="76"/>
      <c r="M64" s="42"/>
      <c r="N64" s="42"/>
      <c r="O64" s="42"/>
      <c r="P64" s="31"/>
      <c r="Q64" s="73"/>
      <c r="R64" s="31"/>
      <c r="S64" s="31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</row>
    <row r="65" spans="10:35" ht="15" customHeight="1" x14ac:dyDescent="0.25">
      <c r="J65" s="76"/>
      <c r="K65" s="76"/>
      <c r="L65" s="76"/>
      <c r="M65" s="42"/>
      <c r="N65" s="42"/>
      <c r="O65" s="42"/>
      <c r="P65" s="31"/>
      <c r="Q65" s="73"/>
      <c r="R65" s="31"/>
      <c r="S65" s="31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</row>
    <row r="66" spans="10:35" x14ac:dyDescent="0.25">
      <c r="J66" s="76"/>
      <c r="K66" s="76"/>
      <c r="L66" s="76"/>
      <c r="M66" s="42"/>
      <c r="N66" s="42"/>
      <c r="O66" s="42"/>
      <c r="P66" s="31"/>
      <c r="Q66" s="73"/>
      <c r="R66" s="31"/>
      <c r="S66" s="31"/>
      <c r="AA66" s="75"/>
      <c r="AB66" s="75"/>
      <c r="AC66" s="75"/>
      <c r="AD66" s="75"/>
      <c r="AE66" s="75"/>
      <c r="AF66" s="75"/>
      <c r="AG66" s="75"/>
      <c r="AH66" s="75"/>
    </row>
    <row r="67" spans="10:35" x14ac:dyDescent="0.25">
      <c r="J67" s="76"/>
      <c r="K67" s="76"/>
      <c r="L67" s="76"/>
      <c r="M67" s="42"/>
      <c r="N67" s="42"/>
      <c r="O67" s="42"/>
      <c r="P67" s="31"/>
      <c r="Q67" s="73"/>
      <c r="R67" s="31"/>
      <c r="S67" s="31"/>
      <c r="AA67" s="75"/>
      <c r="AB67" s="75"/>
      <c r="AC67" s="75"/>
      <c r="AD67" s="75"/>
      <c r="AE67" s="75"/>
      <c r="AF67" s="75"/>
      <c r="AG67" s="75"/>
      <c r="AH67" s="75"/>
    </row>
    <row r="68" spans="10:35" ht="15" customHeight="1" x14ac:dyDescent="0.25">
      <c r="K68" s="76"/>
      <c r="L68" s="76"/>
      <c r="M68" s="76"/>
      <c r="N68" s="76"/>
      <c r="O68" s="76"/>
      <c r="P68" s="76"/>
      <c r="Q68" s="73"/>
      <c r="R68" s="31"/>
      <c r="S68" s="31"/>
      <c r="AA68" s="75"/>
      <c r="AB68" s="75"/>
      <c r="AC68" s="75"/>
      <c r="AD68" s="75"/>
      <c r="AE68" s="75"/>
      <c r="AF68" s="75"/>
      <c r="AG68" s="75"/>
      <c r="AH68" s="75"/>
    </row>
    <row r="69" spans="10:35" x14ac:dyDescent="0.25">
      <c r="J69" s="76"/>
      <c r="K69" s="76"/>
      <c r="L69" s="76"/>
      <c r="M69" s="76"/>
      <c r="N69" s="76"/>
      <c r="O69" s="76"/>
      <c r="P69" s="76"/>
      <c r="Q69" s="73"/>
      <c r="R69" s="31"/>
      <c r="S69" s="31"/>
      <c r="AA69" s="75"/>
      <c r="AB69" s="75"/>
      <c r="AC69" s="75"/>
      <c r="AD69" s="75"/>
      <c r="AE69" s="75"/>
      <c r="AF69" s="75"/>
      <c r="AG69" s="75"/>
      <c r="AH69" s="75"/>
    </row>
    <row r="70" spans="10:35" x14ac:dyDescent="0.25">
      <c r="J70" s="76"/>
      <c r="K70" s="76"/>
      <c r="L70" s="76"/>
      <c r="M70" s="76"/>
      <c r="N70" s="76"/>
      <c r="O70" s="76"/>
      <c r="P70" s="76"/>
      <c r="Q70" s="73"/>
      <c r="R70" s="31"/>
      <c r="S70" s="31"/>
      <c r="AA70" s="75"/>
      <c r="AB70" s="75"/>
      <c r="AC70" s="75"/>
      <c r="AD70" s="75"/>
      <c r="AE70" s="75"/>
      <c r="AF70" s="75"/>
      <c r="AG70" s="75"/>
      <c r="AH70" s="75"/>
    </row>
    <row r="71" spans="10:35" x14ac:dyDescent="0.25">
      <c r="K71" s="31"/>
      <c r="L71" s="31"/>
      <c r="M71" s="31"/>
      <c r="N71" s="31"/>
      <c r="O71" s="31"/>
      <c r="P71" s="31"/>
      <c r="Q71" s="73"/>
      <c r="R71" s="31"/>
      <c r="S71" s="31"/>
      <c r="AA71" s="75"/>
      <c r="AB71" s="75"/>
      <c r="AC71" s="75"/>
      <c r="AD71" s="75"/>
      <c r="AE71" s="75"/>
      <c r="AF71" s="75"/>
      <c r="AG71" s="75"/>
      <c r="AH71" s="75"/>
    </row>
    <row r="72" spans="10:35" x14ac:dyDescent="0.25">
      <c r="J72" s="137" t="s">
        <v>17</v>
      </c>
      <c r="K72" s="137"/>
      <c r="L72" s="137"/>
      <c r="M72" s="137"/>
      <c r="N72" s="137"/>
      <c r="O72" s="137"/>
      <c r="P72" s="137"/>
      <c r="Q72" s="73"/>
      <c r="R72" s="31"/>
      <c r="S72" s="31"/>
      <c r="AA72" s="75"/>
      <c r="AB72" s="75"/>
      <c r="AC72" s="75"/>
      <c r="AD72" s="75"/>
      <c r="AE72" s="75"/>
      <c r="AF72" s="75"/>
      <c r="AG72" s="75"/>
      <c r="AH72" s="75"/>
    </row>
    <row r="73" spans="10:35" x14ac:dyDescent="0.25">
      <c r="J73" s="137"/>
      <c r="K73" s="137"/>
      <c r="L73" s="137"/>
      <c r="M73" s="137"/>
      <c r="N73" s="137"/>
      <c r="O73" s="137"/>
      <c r="P73" s="137"/>
      <c r="R73" s="31" t="s">
        <v>73</v>
      </c>
      <c r="S73" s="31"/>
      <c r="AA73" s="75"/>
      <c r="AB73" s="75"/>
      <c r="AC73" s="75"/>
      <c r="AD73" s="75"/>
      <c r="AE73" s="75"/>
      <c r="AF73" s="75"/>
      <c r="AG73" s="75"/>
      <c r="AH73" s="75"/>
    </row>
    <row r="74" spans="10:35" x14ac:dyDescent="0.25">
      <c r="J74" s="137"/>
      <c r="K74" s="137"/>
      <c r="L74" s="137"/>
      <c r="M74" s="137"/>
      <c r="N74" s="137"/>
      <c r="O74" s="137"/>
      <c r="P74" s="137"/>
    </row>
  </sheetData>
  <mergeCells count="5">
    <mergeCell ref="J72:P74"/>
    <mergeCell ref="J39:P41"/>
    <mergeCell ref="J55:P57"/>
    <mergeCell ref="A1:P1"/>
    <mergeCell ref="A22:I2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fitToWidth="0" orientation="portrait" r:id="rId1"/>
  <headerFooter differentFirst="1">
    <oddFooter>&amp;R&amp;P</oddFooter>
    <firstHeader>&amp;C&amp;"Times New Roman,Félkövér"&amp;16Havi jelentés a tároló elemet tartalmazó eSZIG statisztikai adatairól
&amp;D</firstHeader>
  </headerFooter>
  <ignoredErrors>
    <ignoredError sqref="D16:P16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5"/>
  <sheetViews>
    <sheetView workbookViewId="0"/>
  </sheetViews>
  <sheetFormatPr defaultRowHeight="15" x14ac:dyDescent="0.25"/>
  <cols>
    <col min="2" max="2" width="22" bestFit="1" customWidth="1"/>
    <col min="4" max="4" width="10.28515625" bestFit="1" customWidth="1"/>
    <col min="5" max="5" width="32" customWidth="1"/>
    <col min="6" max="6" width="21.5703125" bestFit="1" customWidth="1"/>
    <col min="7" max="7" width="27.28515625" bestFit="1" customWidth="1"/>
    <col min="8" max="8" width="21.42578125" bestFit="1" customWidth="1"/>
    <col min="9" max="9" width="11.28515625" bestFit="1" customWidth="1"/>
    <col min="10" max="10" width="25.5703125" bestFit="1" customWidth="1"/>
    <col min="11" max="11" width="26" bestFit="1" customWidth="1"/>
    <col min="12" max="12" width="23.140625" bestFit="1" customWidth="1"/>
    <col min="13" max="13" width="26.140625" bestFit="1" customWidth="1"/>
    <col min="14" max="14" width="30.7109375" bestFit="1" customWidth="1"/>
    <col min="15" max="15" width="32.28515625" bestFit="1" customWidth="1"/>
    <col min="16" max="16" width="29.42578125" bestFit="1" customWidth="1"/>
    <col min="17" max="17" width="15.5703125" bestFit="1" customWidth="1"/>
    <col min="18" max="18" width="19" bestFit="1" customWidth="1"/>
    <col min="19" max="19" width="15.28515625" bestFit="1" customWidth="1"/>
    <col min="20" max="20" width="20.7109375" bestFit="1" customWidth="1"/>
  </cols>
  <sheetData>
    <row r="2" spans="2:20" x14ac:dyDescent="0.25">
      <c r="B2" t="s">
        <v>42</v>
      </c>
      <c r="C2" t="s">
        <v>19</v>
      </c>
      <c r="D2" t="s">
        <v>43</v>
      </c>
      <c r="E2" t="s">
        <v>44</v>
      </c>
      <c r="F2" t="s">
        <v>108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  <c r="L2" t="s">
        <v>50</v>
      </c>
      <c r="M2" t="s">
        <v>8</v>
      </c>
      <c r="N2" t="s">
        <v>51</v>
      </c>
      <c r="O2" t="s">
        <v>52</v>
      </c>
      <c r="P2" t="s">
        <v>7</v>
      </c>
      <c r="Q2" t="s">
        <v>53</v>
      </c>
      <c r="R2" t="s">
        <v>6</v>
      </c>
      <c r="S2" t="s">
        <v>5</v>
      </c>
      <c r="T2" t="s">
        <v>59</v>
      </c>
    </row>
    <row r="3" spans="2:20" x14ac:dyDescent="0.25">
      <c r="B3" s="100" t="s">
        <v>20</v>
      </c>
      <c r="C3">
        <v>91167</v>
      </c>
      <c r="D3">
        <v>19407</v>
      </c>
      <c r="E3">
        <v>71760</v>
      </c>
      <c r="F3">
        <v>67808</v>
      </c>
      <c r="G3">
        <v>2093</v>
      </c>
      <c r="H3">
        <v>1859</v>
      </c>
      <c r="I3">
        <v>4362</v>
      </c>
      <c r="J3">
        <v>40828</v>
      </c>
      <c r="K3">
        <v>8822</v>
      </c>
      <c r="L3">
        <v>27142</v>
      </c>
      <c r="M3">
        <v>228</v>
      </c>
      <c r="N3">
        <v>15</v>
      </c>
      <c r="O3">
        <v>94</v>
      </c>
      <c r="P3">
        <v>4527</v>
      </c>
      <c r="Q3">
        <v>1291</v>
      </c>
      <c r="R3">
        <v>3923</v>
      </c>
      <c r="S3">
        <v>3564</v>
      </c>
      <c r="T3">
        <v>23792</v>
      </c>
    </row>
    <row r="4" spans="2:20" x14ac:dyDescent="0.25">
      <c r="B4" s="100" t="s">
        <v>21</v>
      </c>
      <c r="C4">
        <v>96496</v>
      </c>
      <c r="D4">
        <v>20253</v>
      </c>
      <c r="E4">
        <v>76243</v>
      </c>
      <c r="F4">
        <v>71970</v>
      </c>
      <c r="G4">
        <v>2664</v>
      </c>
      <c r="H4">
        <v>1609</v>
      </c>
      <c r="I4">
        <v>4696</v>
      </c>
      <c r="J4">
        <v>43796</v>
      </c>
      <c r="K4">
        <v>10898</v>
      </c>
      <c r="L4">
        <v>27714</v>
      </c>
      <c r="M4">
        <v>238</v>
      </c>
      <c r="N4">
        <v>24</v>
      </c>
      <c r="O4">
        <v>89</v>
      </c>
      <c r="P4">
        <v>4833</v>
      </c>
      <c r="Q4">
        <v>1139</v>
      </c>
      <c r="R4">
        <v>3531</v>
      </c>
      <c r="S4">
        <v>3869</v>
      </c>
      <c r="T4">
        <v>24761</v>
      </c>
    </row>
    <row r="5" spans="2:20" x14ac:dyDescent="0.25">
      <c r="B5" s="100" t="s">
        <v>22</v>
      </c>
      <c r="C5">
        <v>89855</v>
      </c>
      <c r="D5">
        <v>18135</v>
      </c>
      <c r="E5">
        <v>71720</v>
      </c>
      <c r="F5">
        <v>67424</v>
      </c>
      <c r="G5">
        <v>2739</v>
      </c>
      <c r="H5">
        <v>1557</v>
      </c>
      <c r="I5">
        <v>4224</v>
      </c>
      <c r="J5">
        <v>42135</v>
      </c>
      <c r="K5">
        <v>12781</v>
      </c>
      <c r="L5">
        <v>24598</v>
      </c>
      <c r="M5">
        <v>244</v>
      </c>
      <c r="N5">
        <v>29</v>
      </c>
      <c r="O5">
        <v>84</v>
      </c>
      <c r="P5">
        <v>4399</v>
      </c>
      <c r="Q5">
        <v>1042</v>
      </c>
      <c r="R5">
        <v>3545</v>
      </c>
      <c r="S5">
        <v>3742</v>
      </c>
      <c r="T5">
        <v>23166</v>
      </c>
    </row>
    <row r="6" spans="2:20" x14ac:dyDescent="0.25">
      <c r="B6" s="100" t="s">
        <v>23</v>
      </c>
      <c r="C6">
        <v>94930</v>
      </c>
      <c r="D6">
        <v>20391</v>
      </c>
      <c r="E6">
        <v>74539</v>
      </c>
      <c r="F6">
        <v>70565</v>
      </c>
      <c r="G6">
        <v>2451</v>
      </c>
      <c r="H6">
        <v>1523</v>
      </c>
      <c r="I6">
        <v>4108</v>
      </c>
      <c r="J6">
        <v>44796</v>
      </c>
      <c r="K6">
        <v>16334</v>
      </c>
      <c r="L6">
        <v>23804</v>
      </c>
      <c r="M6">
        <v>239</v>
      </c>
      <c r="N6">
        <v>22</v>
      </c>
      <c r="O6">
        <v>110</v>
      </c>
      <c r="P6">
        <v>4287</v>
      </c>
      <c r="Q6">
        <v>1017</v>
      </c>
      <c r="R6">
        <v>4130</v>
      </c>
      <c r="S6">
        <v>3444</v>
      </c>
      <c r="T6">
        <v>24102</v>
      </c>
    </row>
    <row r="7" spans="2:20" x14ac:dyDescent="0.25">
      <c r="B7" s="100" t="s">
        <v>24</v>
      </c>
      <c r="C7">
        <v>147161</v>
      </c>
      <c r="D7">
        <v>31040</v>
      </c>
      <c r="E7">
        <v>116121</v>
      </c>
      <c r="F7">
        <v>110573</v>
      </c>
      <c r="G7">
        <v>3496</v>
      </c>
      <c r="H7">
        <v>2052</v>
      </c>
      <c r="I7">
        <v>8528</v>
      </c>
      <c r="J7">
        <v>69650</v>
      </c>
      <c r="K7">
        <v>19766</v>
      </c>
      <c r="L7">
        <v>40681</v>
      </c>
      <c r="M7">
        <v>321</v>
      </c>
      <c r="N7">
        <v>17</v>
      </c>
      <c r="O7">
        <v>141</v>
      </c>
      <c r="P7">
        <v>8724</v>
      </c>
      <c r="Q7">
        <v>1206</v>
      </c>
      <c r="R7">
        <v>4477</v>
      </c>
      <c r="S7">
        <v>4864</v>
      </c>
      <c r="T7">
        <v>35115</v>
      </c>
    </row>
    <row r="8" spans="2:20" x14ac:dyDescent="0.25">
      <c r="B8" s="100" t="s">
        <v>25</v>
      </c>
    </row>
    <row r="9" spans="2:20" x14ac:dyDescent="0.25">
      <c r="B9" s="100" t="s">
        <v>26</v>
      </c>
    </row>
    <row r="10" spans="2:20" x14ac:dyDescent="0.25">
      <c r="B10" s="100" t="s">
        <v>27</v>
      </c>
    </row>
    <row r="11" spans="2:20" x14ac:dyDescent="0.25">
      <c r="B11" s="100" t="s">
        <v>28</v>
      </c>
    </row>
    <row r="12" spans="2:20" x14ac:dyDescent="0.25">
      <c r="B12" s="100" t="s">
        <v>29</v>
      </c>
    </row>
    <row r="13" spans="2:20" x14ac:dyDescent="0.25">
      <c r="B13" s="100" t="s">
        <v>30</v>
      </c>
    </row>
    <row r="14" spans="2:20" x14ac:dyDescent="0.25">
      <c r="B14" s="100" t="s">
        <v>31</v>
      </c>
    </row>
    <row r="16" spans="2:20" x14ac:dyDescent="0.25">
      <c r="B16" s="104" t="s">
        <v>54</v>
      </c>
      <c r="C16" s="13"/>
      <c r="E16" t="s">
        <v>65</v>
      </c>
      <c r="F16" t="s">
        <v>70</v>
      </c>
    </row>
    <row r="17" spans="2:6" x14ac:dyDescent="0.25">
      <c r="B17" s="100" t="s">
        <v>20</v>
      </c>
      <c r="C17">
        <v>10949</v>
      </c>
      <c r="E17" t="s">
        <v>66</v>
      </c>
      <c r="F17" s="126">
        <v>8621591</v>
      </c>
    </row>
    <row r="18" spans="2:6" x14ac:dyDescent="0.25">
      <c r="B18" s="100" t="s">
        <v>21</v>
      </c>
      <c r="C18">
        <v>13590</v>
      </c>
      <c r="E18" t="s">
        <v>67</v>
      </c>
      <c r="F18" s="124">
        <v>5057191</v>
      </c>
    </row>
    <row r="19" spans="2:6" x14ac:dyDescent="0.25">
      <c r="B19" s="100" t="s">
        <v>22</v>
      </c>
      <c r="C19">
        <v>15052</v>
      </c>
      <c r="E19" t="s">
        <v>68</v>
      </c>
      <c r="F19" s="124">
        <v>480418</v>
      </c>
    </row>
    <row r="20" spans="2:6" x14ac:dyDescent="0.25">
      <c r="B20" s="100" t="s">
        <v>23</v>
      </c>
      <c r="C20">
        <v>18767</v>
      </c>
      <c r="E20" t="s">
        <v>77</v>
      </c>
      <c r="F20" s="127">
        <v>396549</v>
      </c>
    </row>
    <row r="21" spans="2:6" x14ac:dyDescent="0.25">
      <c r="B21" s="100" t="s">
        <v>24</v>
      </c>
      <c r="C21">
        <v>24219</v>
      </c>
    </row>
    <row r="22" spans="2:6" x14ac:dyDescent="0.25">
      <c r="B22" s="100" t="s">
        <v>25</v>
      </c>
    </row>
    <row r="23" spans="2:6" x14ac:dyDescent="0.25">
      <c r="B23" s="100" t="s">
        <v>26</v>
      </c>
    </row>
    <row r="24" spans="2:6" x14ac:dyDescent="0.25">
      <c r="B24" s="100" t="s">
        <v>27</v>
      </c>
    </row>
    <row r="25" spans="2:6" x14ac:dyDescent="0.25">
      <c r="B25" s="100" t="s">
        <v>28</v>
      </c>
    </row>
    <row r="26" spans="2:6" x14ac:dyDescent="0.25">
      <c r="B26" s="100" t="s">
        <v>29</v>
      </c>
    </row>
    <row r="27" spans="2:6" x14ac:dyDescent="0.25">
      <c r="B27" s="100" t="s">
        <v>30</v>
      </c>
    </row>
    <row r="28" spans="2:6" x14ac:dyDescent="0.25">
      <c r="B28" s="100" t="s">
        <v>31</v>
      </c>
    </row>
    <row r="30" spans="2:6" x14ac:dyDescent="0.25">
      <c r="C30" s="142" t="s">
        <v>107</v>
      </c>
      <c r="D30" s="143"/>
      <c r="E30" s="143"/>
      <c r="F30" s="144"/>
    </row>
    <row r="31" spans="2:6" x14ac:dyDescent="0.25">
      <c r="C31" s="141" t="s">
        <v>104</v>
      </c>
      <c r="D31" s="142" t="s">
        <v>105</v>
      </c>
      <c r="E31" s="143"/>
      <c r="F31" s="144"/>
    </row>
    <row r="32" spans="2:6" ht="30" customHeight="1" x14ac:dyDescent="0.25">
      <c r="C32" s="141"/>
      <c r="D32" s="129" t="s">
        <v>106</v>
      </c>
      <c r="E32" s="129" t="s">
        <v>18</v>
      </c>
      <c r="F32" s="130" t="s">
        <v>19</v>
      </c>
    </row>
    <row r="33" spans="2:6" x14ac:dyDescent="0.25">
      <c r="B33" s="131" t="s">
        <v>20</v>
      </c>
      <c r="C33" s="132">
        <v>106914</v>
      </c>
      <c r="D33" s="132">
        <f t="shared" ref="D33:D44" si="0">SUM(F33-E33)</f>
        <v>67398</v>
      </c>
      <c r="E33" s="132">
        <f>Alapadatok!E2</f>
        <v>4362</v>
      </c>
      <c r="F33" s="132">
        <f>Alapadatok!B2</f>
        <v>71760</v>
      </c>
    </row>
    <row r="34" spans="2:6" x14ac:dyDescent="0.25">
      <c r="B34" s="131" t="s">
        <v>21</v>
      </c>
      <c r="C34" s="132">
        <v>91495</v>
      </c>
      <c r="D34" s="132">
        <f t="shared" si="0"/>
        <v>71547</v>
      </c>
      <c r="E34" s="132">
        <f>Alapadatok!E3</f>
        <v>4696</v>
      </c>
      <c r="F34" s="132">
        <f>Alapadatok!B3</f>
        <v>76243</v>
      </c>
    </row>
    <row r="35" spans="2:6" x14ac:dyDescent="0.25">
      <c r="B35" s="131" t="s">
        <v>22</v>
      </c>
      <c r="C35" s="132">
        <v>52423</v>
      </c>
      <c r="D35" s="132">
        <f t="shared" si="0"/>
        <v>67496</v>
      </c>
      <c r="E35" s="132">
        <f>Alapadatok!E4</f>
        <v>4224</v>
      </c>
      <c r="F35" s="132">
        <f>Alapadatok!B4</f>
        <v>71720</v>
      </c>
    </row>
    <row r="36" spans="2:6" x14ac:dyDescent="0.25">
      <c r="B36" s="131" t="s">
        <v>23</v>
      </c>
      <c r="C36" s="132">
        <v>20652</v>
      </c>
      <c r="D36" s="132">
        <f t="shared" si="0"/>
        <v>70431</v>
      </c>
      <c r="E36" s="132">
        <f>Alapadatok!E5</f>
        <v>4108</v>
      </c>
      <c r="F36" s="132">
        <f>Alapadatok!B5</f>
        <v>74539</v>
      </c>
    </row>
    <row r="37" spans="2:6" x14ac:dyDescent="0.25">
      <c r="B37" s="131" t="s">
        <v>24</v>
      </c>
      <c r="C37" s="132">
        <v>66234</v>
      </c>
      <c r="D37" s="132">
        <f t="shared" si="0"/>
        <v>107593</v>
      </c>
      <c r="E37" s="132">
        <f>Alapadatok!E6</f>
        <v>8528</v>
      </c>
      <c r="F37" s="132">
        <f>Alapadatok!B6</f>
        <v>116121</v>
      </c>
    </row>
    <row r="38" spans="2:6" x14ac:dyDescent="0.25">
      <c r="B38" s="131" t="s">
        <v>25</v>
      </c>
      <c r="C38" s="132">
        <v>135771</v>
      </c>
      <c r="D38" s="132">
        <f t="shared" si="0"/>
        <v>0</v>
      </c>
      <c r="E38" s="132">
        <f>Alapadatok!E7</f>
        <v>0</v>
      </c>
      <c r="F38" s="132">
        <f>Alapadatok!B7</f>
        <v>0</v>
      </c>
    </row>
    <row r="39" spans="2:6" x14ac:dyDescent="0.25">
      <c r="B39" s="131" t="s">
        <v>26</v>
      </c>
      <c r="C39" s="132">
        <v>139491</v>
      </c>
      <c r="D39" s="132">
        <f t="shared" si="0"/>
        <v>0</v>
      </c>
      <c r="E39" s="132">
        <f>Alapadatok!E8</f>
        <v>0</v>
      </c>
      <c r="F39" s="132">
        <f>Alapadatok!B8</f>
        <v>0</v>
      </c>
    </row>
    <row r="40" spans="2:6" x14ac:dyDescent="0.25">
      <c r="B40" s="131" t="s">
        <v>27</v>
      </c>
      <c r="C40" s="132">
        <v>136277</v>
      </c>
      <c r="D40" s="132">
        <f t="shared" si="0"/>
        <v>0</v>
      </c>
      <c r="E40" s="132">
        <f>Alapadatok!E9</f>
        <v>0</v>
      </c>
      <c r="F40" s="132">
        <f>Alapadatok!B9</f>
        <v>0</v>
      </c>
    </row>
    <row r="41" spans="2:6" x14ac:dyDescent="0.25">
      <c r="B41" s="131" t="s">
        <v>28</v>
      </c>
      <c r="C41" s="132">
        <v>107546</v>
      </c>
      <c r="D41" s="132">
        <f t="shared" si="0"/>
        <v>0</v>
      </c>
      <c r="E41" s="132">
        <f>Alapadatok!E10</f>
        <v>0</v>
      </c>
      <c r="F41" s="132">
        <f>Alapadatok!B10</f>
        <v>0</v>
      </c>
    </row>
    <row r="42" spans="2:6" x14ac:dyDescent="0.25">
      <c r="B42" s="131" t="s">
        <v>29</v>
      </c>
      <c r="C42" s="132">
        <v>94290</v>
      </c>
      <c r="D42" s="132">
        <f t="shared" si="0"/>
        <v>0</v>
      </c>
      <c r="E42" s="132">
        <f>Alapadatok!E11</f>
        <v>0</v>
      </c>
      <c r="F42" s="132">
        <f>Alapadatok!B11</f>
        <v>0</v>
      </c>
    </row>
    <row r="43" spans="2:6" x14ac:dyDescent="0.25">
      <c r="B43" s="131" t="s">
        <v>30</v>
      </c>
      <c r="C43" s="132">
        <v>62156</v>
      </c>
      <c r="D43" s="132">
        <f t="shared" si="0"/>
        <v>0</v>
      </c>
      <c r="E43" s="132">
        <f>Alapadatok!E12</f>
        <v>0</v>
      </c>
      <c r="F43" s="132">
        <f>Alapadatok!B12</f>
        <v>0</v>
      </c>
    </row>
    <row r="44" spans="2:6" x14ac:dyDescent="0.25">
      <c r="B44" s="131" t="s">
        <v>31</v>
      </c>
      <c r="C44" s="132">
        <v>45528</v>
      </c>
      <c r="D44" s="132">
        <f t="shared" si="0"/>
        <v>0</v>
      </c>
      <c r="E44" s="132">
        <f>Alapadatok!E13</f>
        <v>0</v>
      </c>
      <c r="F44" s="132">
        <f>Alapadatok!B13</f>
        <v>0</v>
      </c>
    </row>
    <row r="45" spans="2:6" x14ac:dyDescent="0.25">
      <c r="B45" s="133" t="s">
        <v>94</v>
      </c>
      <c r="C45" s="132">
        <f>SUM(C33:C44)</f>
        <v>1058777</v>
      </c>
      <c r="D45" s="132">
        <f t="shared" ref="D45:F45" si="1">SUM(D33:D44)</f>
        <v>384465</v>
      </c>
      <c r="E45" s="132">
        <f t="shared" si="1"/>
        <v>25918</v>
      </c>
      <c r="F45" s="132">
        <f t="shared" si="1"/>
        <v>410383</v>
      </c>
    </row>
  </sheetData>
  <mergeCells count="3">
    <mergeCell ref="C31:C32"/>
    <mergeCell ref="C30:F30"/>
    <mergeCell ref="D31:F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Alapadatok</vt:lpstr>
      <vt:lpstr>Jelentés</vt:lpstr>
      <vt:lpstr>Szakrendszeri alapadatok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Pajlócz Gergely</dc:creator>
  <cp:lastModifiedBy>Szemere András</cp:lastModifiedBy>
  <cp:lastPrinted>2020-07-01T10:02:10Z</cp:lastPrinted>
  <dcterms:created xsi:type="dcterms:W3CDTF">2016-05-05T08:53:53Z</dcterms:created>
  <dcterms:modified xsi:type="dcterms:W3CDTF">2021-06-07T09:35:11Z</dcterms:modified>
</cp:coreProperties>
</file>