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20" yWindow="720" windowWidth="20730" windowHeight="10320" activeTab="1"/>
  </bookViews>
  <sheets>
    <sheet name="Alapadatok" sheetId="1" r:id="rId1"/>
    <sheet name="Jelentés" sheetId="2" r:id="rId2"/>
    <sheet name="Szakrendszeri alapadatok" sheetId="5" state="hidden" r:id="rId3"/>
  </sheets>
  <externalReferences>
    <externalReference r:id="rId4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2" i="2" l="1"/>
  <c r="AB14" i="2"/>
  <c r="AB15" i="2"/>
  <c r="D34" i="5"/>
  <c r="D35" i="5"/>
  <c r="D36" i="5"/>
  <c r="D37" i="5"/>
  <c r="D38" i="5"/>
  <c r="D39" i="5"/>
  <c r="D40" i="5"/>
  <c r="D41" i="5"/>
  <c r="D43" i="5"/>
  <c r="D44" i="5"/>
  <c r="D33" i="5"/>
  <c r="AB11" i="2" l="1"/>
  <c r="E11" i="2" l="1"/>
  <c r="AD14" i="2" l="1"/>
  <c r="AD15" i="2"/>
  <c r="AD11" i="2"/>
  <c r="AC15" i="2"/>
  <c r="AC14" i="2"/>
  <c r="AC11" i="2"/>
  <c r="Z61" i="2" l="1"/>
  <c r="Z62" i="2"/>
  <c r="Z58" i="2"/>
  <c r="X12" i="2"/>
  <c r="X13" i="2"/>
  <c r="X14" i="2"/>
  <c r="X15" i="2"/>
  <c r="Y12" i="2"/>
  <c r="Y13" i="2"/>
  <c r="Y14" i="2"/>
  <c r="Y15" i="2"/>
  <c r="W11" i="2"/>
  <c r="N9" i="1" l="1"/>
  <c r="O5" i="2" l="1"/>
  <c r="O6" i="2"/>
  <c r="O7" i="2"/>
  <c r="O8" i="2"/>
  <c r="O9" i="2"/>
  <c r="O10" i="2"/>
  <c r="O11" i="2"/>
  <c r="O14" i="2"/>
  <c r="O15" i="2"/>
  <c r="O4" i="2"/>
  <c r="N5" i="2"/>
  <c r="N6" i="2"/>
  <c r="N7" i="2"/>
  <c r="N8" i="2"/>
  <c r="N9" i="2"/>
  <c r="N10" i="2"/>
  <c r="N11" i="2"/>
  <c r="N14" i="2"/>
  <c r="N15" i="2"/>
  <c r="N4" i="2"/>
  <c r="M5" i="2"/>
  <c r="M6" i="2"/>
  <c r="M7" i="2"/>
  <c r="M8" i="2"/>
  <c r="M9" i="2"/>
  <c r="M10" i="2"/>
  <c r="M11" i="2"/>
  <c r="M14" i="2"/>
  <c r="M15" i="2"/>
  <c r="F33" i="1"/>
  <c r="E33" i="1"/>
  <c r="D33" i="1"/>
  <c r="M4" i="2"/>
  <c r="G5" i="2"/>
  <c r="G6" i="2"/>
  <c r="G7" i="2"/>
  <c r="G8" i="2"/>
  <c r="G9" i="2"/>
  <c r="G10" i="2"/>
  <c r="G11" i="2"/>
  <c r="G14" i="2"/>
  <c r="G15" i="2"/>
  <c r="G4" i="2"/>
  <c r="C10" i="1"/>
  <c r="C11" i="1"/>
  <c r="D42" i="5" s="1"/>
  <c r="C12" i="1"/>
  <c r="C13" i="1"/>
  <c r="I27" i="1"/>
  <c r="I28" i="1"/>
  <c r="I29" i="1"/>
  <c r="I30" i="1"/>
  <c r="I31" i="1"/>
  <c r="I32" i="1"/>
  <c r="I33" i="1"/>
  <c r="I34" i="1"/>
  <c r="AD12" i="2" s="1"/>
  <c r="I35" i="1"/>
  <c r="AD13" i="2" s="1"/>
  <c r="I36" i="1"/>
  <c r="I37" i="1"/>
  <c r="I26" i="1"/>
  <c r="H27" i="1"/>
  <c r="H28" i="1"/>
  <c r="H29" i="1"/>
  <c r="H30" i="1"/>
  <c r="H31" i="1"/>
  <c r="H32" i="1"/>
  <c r="H33" i="1"/>
  <c r="H34" i="1"/>
  <c r="AC12" i="2" s="1"/>
  <c r="H35" i="1"/>
  <c r="AC13" i="2" s="1"/>
  <c r="H36" i="1"/>
  <c r="H37" i="1"/>
  <c r="H26" i="1"/>
  <c r="G27" i="1"/>
  <c r="G28" i="1"/>
  <c r="G29" i="1"/>
  <c r="G30" i="1"/>
  <c r="G31" i="1"/>
  <c r="G32" i="1"/>
  <c r="G33" i="1"/>
  <c r="G36" i="1"/>
  <c r="G37" i="1"/>
  <c r="P10" i="1"/>
  <c r="O12" i="2" s="1"/>
  <c r="P11" i="1"/>
  <c r="AB13" i="2" s="1"/>
  <c r="P12" i="1"/>
  <c r="P13" i="1"/>
  <c r="G26" i="1"/>
  <c r="Z10" i="1"/>
  <c r="Z59" i="2" s="1"/>
  <c r="Z11" i="1"/>
  <c r="Z60" i="2" s="1"/>
  <c r="Z12" i="1"/>
  <c r="Z13" i="1"/>
  <c r="Z9" i="1"/>
  <c r="Q12" i="1"/>
  <c r="Q13" i="1"/>
  <c r="Q9" i="1"/>
  <c r="P9" i="1"/>
  <c r="N12" i="1"/>
  <c r="N13" i="1"/>
  <c r="M10" i="1"/>
  <c r="M11" i="1"/>
  <c r="Q11" i="1" s="1"/>
  <c r="M12" i="1"/>
  <c r="M13" i="1"/>
  <c r="M9" i="1"/>
  <c r="G13" i="1"/>
  <c r="G12" i="1"/>
  <c r="G11" i="1"/>
  <c r="G13" i="2" s="1"/>
  <c r="G10" i="1"/>
  <c r="G12" i="2" s="1"/>
  <c r="G9" i="1"/>
  <c r="Y9" i="1"/>
  <c r="X9" i="1"/>
  <c r="W9" i="1"/>
  <c r="S9" i="1"/>
  <c r="R9" i="1"/>
  <c r="E9" i="1"/>
  <c r="C9" i="1"/>
  <c r="B9" i="1"/>
  <c r="Z63" i="2" l="1"/>
  <c r="G35" i="1"/>
  <c r="AC16" i="2"/>
  <c r="AD16" i="2"/>
  <c r="O13" i="2"/>
  <c r="O16" i="2" s="1"/>
  <c r="M13" i="2"/>
  <c r="N11" i="1"/>
  <c r="N13" i="2" s="1"/>
  <c r="G34" i="1"/>
  <c r="G38" i="1" s="1"/>
  <c r="I38" i="1"/>
  <c r="N10" i="1"/>
  <c r="AB16" i="2" s="1"/>
  <c r="H38" i="1"/>
  <c r="Q10" i="1"/>
  <c r="M12" i="2"/>
  <c r="G16" i="2"/>
  <c r="E34" i="1"/>
  <c r="E35" i="1"/>
  <c r="E36" i="1"/>
  <c r="E37" i="1"/>
  <c r="D34" i="1"/>
  <c r="D35" i="1"/>
  <c r="D36" i="1"/>
  <c r="D37" i="1"/>
  <c r="G14" i="1"/>
  <c r="G21" i="1" s="1"/>
  <c r="G20" i="2" s="1"/>
  <c r="P14" i="1"/>
  <c r="M14" i="1"/>
  <c r="M21" i="1" s="1"/>
  <c r="M20" i="2" s="1"/>
  <c r="O9" i="1"/>
  <c r="O12" i="1"/>
  <c r="O13" i="1"/>
  <c r="Z14" i="1"/>
  <c r="Z21" i="1" s="1"/>
  <c r="M16" i="2" l="1"/>
  <c r="O11" i="1"/>
  <c r="N14" i="1"/>
  <c r="N21" i="1" s="1"/>
  <c r="N12" i="2"/>
  <c r="N16" i="2" s="1"/>
  <c r="O10" i="1"/>
  <c r="P21" i="1"/>
  <c r="O20" i="2"/>
  <c r="O14" i="1"/>
  <c r="Q14" i="1"/>
  <c r="Q21" i="1"/>
  <c r="B25" i="2"/>
  <c r="O21" i="1" l="1"/>
  <c r="N20" i="2"/>
  <c r="F20" i="5"/>
  <c r="C45" i="5" l="1"/>
  <c r="V19" i="1" l="1"/>
  <c r="V20" i="1"/>
  <c r="T20" i="1"/>
  <c r="L20" i="1"/>
  <c r="J20" i="1"/>
  <c r="F20" i="1"/>
  <c r="D20" i="1"/>
  <c r="B26" i="2" l="1"/>
  <c r="B2" i="1" l="1"/>
  <c r="F33" i="5" s="1"/>
  <c r="C2" i="1"/>
  <c r="B3" i="1"/>
  <c r="F34" i="5" s="1"/>
  <c r="C3" i="1"/>
  <c r="B4" i="1"/>
  <c r="F35" i="5" s="1"/>
  <c r="C4" i="1"/>
  <c r="B5" i="1"/>
  <c r="F36" i="5" s="1"/>
  <c r="C5" i="1"/>
  <c r="B6" i="1"/>
  <c r="F37" i="5" s="1"/>
  <c r="C6" i="1"/>
  <c r="B7" i="1"/>
  <c r="F38" i="5" s="1"/>
  <c r="C7" i="1"/>
  <c r="B8" i="1"/>
  <c r="F39" i="5" s="1"/>
  <c r="C8" i="1"/>
  <c r="F40" i="5"/>
  <c r="B10" i="1"/>
  <c r="F41" i="5" s="1"/>
  <c r="B11" i="1"/>
  <c r="F42" i="5" s="1"/>
  <c r="B12" i="1"/>
  <c r="F43" i="5" s="1"/>
  <c r="B13" i="1"/>
  <c r="F44" i="5" s="1"/>
  <c r="E2" i="1"/>
  <c r="E33" i="5" s="1"/>
  <c r="E3" i="1"/>
  <c r="E34" i="5" s="1"/>
  <c r="E4" i="1"/>
  <c r="E35" i="5" s="1"/>
  <c r="E5" i="1"/>
  <c r="E36" i="5" s="1"/>
  <c r="E6" i="1"/>
  <c r="E37" i="5" s="1"/>
  <c r="E7" i="1"/>
  <c r="E38" i="5" s="1"/>
  <c r="E8" i="1"/>
  <c r="E39" i="5" s="1"/>
  <c r="E40" i="5"/>
  <c r="E41" i="5"/>
  <c r="E42" i="5"/>
  <c r="E43" i="5"/>
  <c r="E44" i="5"/>
  <c r="H2" i="1"/>
  <c r="H3" i="1"/>
  <c r="H4" i="1"/>
  <c r="H5" i="1"/>
  <c r="H6" i="1"/>
  <c r="H7" i="1"/>
  <c r="H8" i="1"/>
  <c r="I2" i="1"/>
  <c r="I3" i="1"/>
  <c r="I4" i="1"/>
  <c r="I5" i="1"/>
  <c r="I6" i="1"/>
  <c r="I7" i="1"/>
  <c r="I8" i="1"/>
  <c r="K2" i="1"/>
  <c r="K3" i="1"/>
  <c r="K4" i="1"/>
  <c r="K5" i="1"/>
  <c r="K6" i="1"/>
  <c r="K7" i="1"/>
  <c r="K8" i="1"/>
  <c r="R2" i="1"/>
  <c r="R3" i="1"/>
  <c r="R4" i="1"/>
  <c r="R5" i="1"/>
  <c r="R6" i="1"/>
  <c r="R7" i="1"/>
  <c r="R8" i="1"/>
  <c r="R10" i="1"/>
  <c r="R11" i="1"/>
  <c r="R12" i="1"/>
  <c r="R13" i="1"/>
  <c r="S2" i="1"/>
  <c r="S3" i="1"/>
  <c r="S4" i="1"/>
  <c r="S5" i="1"/>
  <c r="S6" i="1"/>
  <c r="S7" i="1"/>
  <c r="S8" i="1"/>
  <c r="S10" i="1"/>
  <c r="S11" i="1"/>
  <c r="S12" i="1"/>
  <c r="S13" i="1"/>
  <c r="T19" i="1"/>
  <c r="L19" i="1"/>
  <c r="J19" i="1"/>
  <c r="F19" i="1"/>
  <c r="D19" i="1"/>
  <c r="F45" i="5" l="1"/>
  <c r="E45" i="5"/>
  <c r="U2" i="1"/>
  <c r="A22" i="2"/>
  <c r="D45" i="5" l="1"/>
  <c r="E24" i="2"/>
  <c r="C24" i="2"/>
  <c r="B24" i="2"/>
  <c r="D24" i="2" l="1"/>
  <c r="F24" i="2"/>
  <c r="V18" i="1"/>
  <c r="T18" i="1"/>
  <c r="L18" i="1"/>
  <c r="J18" i="1"/>
  <c r="F18" i="1"/>
  <c r="D18" i="1"/>
  <c r="V17" i="1" l="1"/>
  <c r="V16" i="1"/>
  <c r="T17" i="1"/>
  <c r="T16" i="1"/>
  <c r="L17" i="1"/>
  <c r="L16" i="1"/>
  <c r="J17" i="1"/>
  <c r="J16" i="1"/>
  <c r="F17" i="1"/>
  <c r="F16" i="1"/>
  <c r="D17" i="1"/>
  <c r="D16" i="1"/>
  <c r="F26" i="1" l="1"/>
  <c r="Y2" i="1" l="1"/>
  <c r="Y51" i="2" s="1"/>
  <c r="Y3" i="1"/>
  <c r="Y52" i="2" s="1"/>
  <c r="Y4" i="1"/>
  <c r="Y53" i="2" s="1"/>
  <c r="Y5" i="1"/>
  <c r="Y54" i="2" s="1"/>
  <c r="Y6" i="1"/>
  <c r="Y55" i="2" s="1"/>
  <c r="Y7" i="1"/>
  <c r="Y56" i="2" s="1"/>
  <c r="Y8" i="1"/>
  <c r="Y57" i="2" s="1"/>
  <c r="Y58" i="2"/>
  <c r="Y10" i="1"/>
  <c r="Y59" i="2" s="1"/>
  <c r="Y11" i="1"/>
  <c r="Y60" i="2" s="1"/>
  <c r="Y12" i="1"/>
  <c r="Y61" i="2" s="1"/>
  <c r="Y13" i="1"/>
  <c r="Y62" i="2" s="1"/>
  <c r="Y63" i="2" l="1"/>
  <c r="Y14" i="1"/>
  <c r="Y21" i="1" s="1"/>
  <c r="B12" i="2" l="1"/>
  <c r="B9" i="2" l="1"/>
  <c r="F31" i="1"/>
  <c r="F32" i="1"/>
  <c r="F27" i="1"/>
  <c r="F28" i="1"/>
  <c r="F29" i="1"/>
  <c r="E26" i="1"/>
  <c r="E27" i="1"/>
  <c r="E28" i="1"/>
  <c r="E29" i="1"/>
  <c r="E31" i="1"/>
  <c r="E32" i="1"/>
  <c r="D31" i="1"/>
  <c r="D32" i="1"/>
  <c r="D26" i="1"/>
  <c r="D27" i="1"/>
  <c r="D28" i="1"/>
  <c r="D29" i="1"/>
  <c r="X7" i="1"/>
  <c r="X8" i="1"/>
  <c r="X10" i="1"/>
  <c r="X11" i="1"/>
  <c r="X12" i="1"/>
  <c r="X13" i="1"/>
  <c r="X2" i="1"/>
  <c r="X3" i="1"/>
  <c r="X4" i="1"/>
  <c r="X5" i="1"/>
  <c r="W7" i="1"/>
  <c r="W8" i="1"/>
  <c r="W10" i="1"/>
  <c r="W11" i="1"/>
  <c r="W12" i="1"/>
  <c r="W13" i="1"/>
  <c r="W2" i="1"/>
  <c r="W3" i="1"/>
  <c r="W4" i="1"/>
  <c r="W5" i="1"/>
  <c r="Q9" i="2"/>
  <c r="Q10" i="2"/>
  <c r="Q11" i="2"/>
  <c r="Q12" i="2"/>
  <c r="Q13" i="2"/>
  <c r="Q14" i="2"/>
  <c r="Q15" i="2"/>
  <c r="Q4" i="2"/>
  <c r="Q5" i="2"/>
  <c r="Q6" i="2"/>
  <c r="Q7" i="2"/>
  <c r="K9" i="2"/>
  <c r="K10" i="2"/>
  <c r="K11" i="2"/>
  <c r="K12" i="2"/>
  <c r="K13" i="2"/>
  <c r="K14" i="2"/>
  <c r="K15" i="2"/>
  <c r="K4" i="2"/>
  <c r="K5" i="2"/>
  <c r="K6" i="2"/>
  <c r="K7" i="2"/>
  <c r="I9" i="2"/>
  <c r="I11" i="2"/>
  <c r="I12" i="2"/>
  <c r="I13" i="2"/>
  <c r="I4" i="2"/>
  <c r="I5" i="2"/>
  <c r="I6" i="2"/>
  <c r="I7" i="2"/>
  <c r="H12" i="2"/>
  <c r="F7" i="1"/>
  <c r="C9" i="2"/>
  <c r="C10" i="2"/>
  <c r="D10" i="1"/>
  <c r="C13" i="2"/>
  <c r="C14" i="2"/>
  <c r="C4" i="2"/>
  <c r="C5" i="2"/>
  <c r="C6" i="2"/>
  <c r="C7" i="2"/>
  <c r="F30" i="1"/>
  <c r="E30" i="1"/>
  <c r="D30" i="1"/>
  <c r="I8" i="2"/>
  <c r="K8" i="2"/>
  <c r="Q8" i="2"/>
  <c r="W6" i="1"/>
  <c r="X6" i="1"/>
  <c r="H4" i="2" l="1"/>
  <c r="L2" i="1"/>
  <c r="J2" i="1"/>
  <c r="T2" i="1"/>
  <c r="F2" i="1"/>
  <c r="D2" i="1"/>
  <c r="P8" i="2"/>
  <c r="T6" i="1"/>
  <c r="F3" i="1"/>
  <c r="D3" i="1"/>
  <c r="P7" i="2"/>
  <c r="T5" i="1"/>
  <c r="H5" i="2"/>
  <c r="L3" i="1"/>
  <c r="J3" i="1"/>
  <c r="T4" i="1"/>
  <c r="F6" i="1"/>
  <c r="D6" i="1"/>
  <c r="F5" i="1"/>
  <c r="D5" i="1"/>
  <c r="T3" i="1"/>
  <c r="F4" i="1"/>
  <c r="D4" i="1"/>
  <c r="H7" i="2"/>
  <c r="L5" i="1"/>
  <c r="J5" i="1"/>
  <c r="H8" i="2"/>
  <c r="L6" i="1"/>
  <c r="J6" i="1"/>
  <c r="H6" i="2"/>
  <c r="L4" i="1"/>
  <c r="J4" i="1"/>
  <c r="E4" i="2"/>
  <c r="B15" i="2"/>
  <c r="D13" i="1"/>
  <c r="H15" i="2"/>
  <c r="T13" i="1"/>
  <c r="T12" i="1"/>
  <c r="D12" i="1"/>
  <c r="H14" i="2"/>
  <c r="D11" i="1"/>
  <c r="H13" i="2"/>
  <c r="T11" i="1"/>
  <c r="P12" i="2"/>
  <c r="R12" i="2" s="1"/>
  <c r="T10" i="1"/>
  <c r="B11" i="2"/>
  <c r="D9" i="1"/>
  <c r="F9" i="1"/>
  <c r="H11" i="2"/>
  <c r="P11" i="2"/>
  <c r="R11" i="2" s="1"/>
  <c r="T9" i="1"/>
  <c r="H10" i="2"/>
  <c r="L10" i="2" s="1"/>
  <c r="J8" i="1"/>
  <c r="L8" i="1"/>
  <c r="D8" i="1"/>
  <c r="F8" i="1"/>
  <c r="T8" i="1"/>
  <c r="H9" i="2"/>
  <c r="J7" i="1"/>
  <c r="L7" i="1"/>
  <c r="D7" i="1"/>
  <c r="P9" i="2"/>
  <c r="T7" i="1"/>
  <c r="D9" i="2"/>
  <c r="E6" i="2"/>
  <c r="E5" i="2"/>
  <c r="B8" i="2"/>
  <c r="B7" i="2"/>
  <c r="E13" i="2"/>
  <c r="E9" i="2"/>
  <c r="F9" i="2" s="1"/>
  <c r="I15" i="2"/>
  <c r="U3" i="1"/>
  <c r="V3" i="1" s="1"/>
  <c r="P5" i="2"/>
  <c r="U11" i="1"/>
  <c r="V11" i="1" s="1"/>
  <c r="P13" i="2"/>
  <c r="U5" i="1"/>
  <c r="V5" i="1" s="1"/>
  <c r="E12" i="2"/>
  <c r="I14" i="2"/>
  <c r="I10" i="2"/>
  <c r="V2" i="1"/>
  <c r="P4" i="2"/>
  <c r="B6" i="2"/>
  <c r="B14" i="2"/>
  <c r="E8" i="2"/>
  <c r="B5" i="2"/>
  <c r="B13" i="2"/>
  <c r="C12" i="2"/>
  <c r="D12" i="2" s="1"/>
  <c r="E7" i="2"/>
  <c r="E15" i="2"/>
  <c r="U13" i="1"/>
  <c r="V13" i="1" s="1"/>
  <c r="P15" i="2"/>
  <c r="B10" i="2"/>
  <c r="C8" i="2"/>
  <c r="B4" i="2"/>
  <c r="C15" i="2"/>
  <c r="C11" i="2"/>
  <c r="E14" i="2"/>
  <c r="E10" i="2"/>
  <c r="U4" i="1"/>
  <c r="V4" i="1" s="1"/>
  <c r="P6" i="2"/>
  <c r="U12" i="1"/>
  <c r="V12" i="1" s="1"/>
  <c r="P14" i="2"/>
  <c r="U8" i="1"/>
  <c r="V8" i="1" s="1"/>
  <c r="P10" i="2"/>
  <c r="U10" i="1"/>
  <c r="V10" i="1" s="1"/>
  <c r="U9" i="1"/>
  <c r="V9" i="1" s="1"/>
  <c r="U7" i="1"/>
  <c r="V7" i="1" s="1"/>
  <c r="U6" i="1"/>
  <c r="V6" i="1" s="1"/>
  <c r="D15" i="2" l="1"/>
  <c r="R4" i="2"/>
  <c r="F4" i="2"/>
  <c r="D4" i="2"/>
  <c r="L4" i="2"/>
  <c r="J4" i="2"/>
  <c r="D11" i="2"/>
  <c r="R8" i="2"/>
  <c r="R7" i="2"/>
  <c r="R6" i="2"/>
  <c r="R5" i="2"/>
  <c r="F11" i="2"/>
  <c r="F6" i="2"/>
  <c r="D6" i="2"/>
  <c r="F8" i="2"/>
  <c r="D8" i="2"/>
  <c r="L6" i="2"/>
  <c r="J6" i="2"/>
  <c r="F5" i="2"/>
  <c r="D5" i="2"/>
  <c r="F7" i="2"/>
  <c r="D7" i="2"/>
  <c r="L7" i="2"/>
  <c r="J7" i="2"/>
  <c r="L8" i="2"/>
  <c r="J8" i="2"/>
  <c r="L5" i="2"/>
  <c r="J5" i="2"/>
  <c r="J10" i="2"/>
  <c r="R14" i="2"/>
  <c r="R15" i="2"/>
  <c r="R13" i="2"/>
  <c r="R10" i="2"/>
  <c r="D14" i="2"/>
  <c r="F10" i="2"/>
  <c r="D10" i="2"/>
  <c r="D13" i="2"/>
  <c r="R9" i="2"/>
  <c r="L9" i="2"/>
  <c r="J9" i="2"/>
  <c r="Y5" i="2"/>
  <c r="Z5" i="2"/>
  <c r="AA5" i="2"/>
  <c r="Y6" i="2"/>
  <c r="Z6" i="2"/>
  <c r="AA6" i="2"/>
  <c r="Y7" i="2"/>
  <c r="Z7" i="2"/>
  <c r="AA7" i="2"/>
  <c r="Y8" i="2"/>
  <c r="Z8" i="2"/>
  <c r="AA8" i="2"/>
  <c r="Y9" i="2"/>
  <c r="Z9" i="2"/>
  <c r="AA9" i="2"/>
  <c r="Y10" i="2"/>
  <c r="Z10" i="2"/>
  <c r="AA10" i="2"/>
  <c r="Z12" i="2"/>
  <c r="Z13" i="2"/>
  <c r="Z14" i="2"/>
  <c r="Z15" i="2"/>
  <c r="AA4" i="2"/>
  <c r="Z4" i="2"/>
  <c r="Y4" i="2"/>
  <c r="S5" i="2"/>
  <c r="T5" i="2" s="1"/>
  <c r="S6" i="2"/>
  <c r="T6" i="2" s="1"/>
  <c r="S7" i="2"/>
  <c r="T7" i="2" s="1"/>
  <c r="S8" i="2"/>
  <c r="T8" i="2" s="1"/>
  <c r="S9" i="2"/>
  <c r="T9" i="2" s="1"/>
  <c r="S10" i="2"/>
  <c r="T10" i="2" s="1"/>
  <c r="S11" i="2"/>
  <c r="T11" i="2" s="1"/>
  <c r="S12" i="2"/>
  <c r="T12" i="2" s="1"/>
  <c r="S13" i="2"/>
  <c r="T13" i="2" s="1"/>
  <c r="S14" i="2"/>
  <c r="T14" i="2" s="1"/>
  <c r="S15" i="2"/>
  <c r="T15" i="2" s="1"/>
  <c r="S4" i="2"/>
  <c r="T4" i="2" s="1"/>
  <c r="S16" i="2" l="1"/>
  <c r="Q16" i="2"/>
  <c r="P16" i="2"/>
  <c r="K16" i="2"/>
  <c r="I16" i="2"/>
  <c r="H16" i="2"/>
  <c r="E16" i="2"/>
  <c r="C16" i="2"/>
  <c r="B16" i="2"/>
  <c r="W4" i="2"/>
  <c r="X4" i="2"/>
  <c r="W5" i="2"/>
  <c r="X5" i="2"/>
  <c r="W6" i="2"/>
  <c r="X6" i="2"/>
  <c r="W7" i="2"/>
  <c r="X7" i="2"/>
  <c r="W8" i="2"/>
  <c r="X8" i="2"/>
  <c r="W9" i="2"/>
  <c r="X9" i="2"/>
  <c r="W10" i="2"/>
  <c r="X10" i="2"/>
  <c r="W12" i="2"/>
  <c r="W13" i="2"/>
  <c r="W14" i="2"/>
  <c r="W15" i="2"/>
  <c r="T16" i="2" l="1"/>
  <c r="R16" i="2"/>
  <c r="L16" i="2"/>
  <c r="J16" i="2"/>
  <c r="F16" i="2"/>
  <c r="D16" i="2"/>
  <c r="X16" i="2"/>
  <c r="W16" i="2"/>
  <c r="U14" i="1" l="1"/>
  <c r="U21" i="1" s="1"/>
  <c r="R14" i="1"/>
  <c r="R21" i="1" s="1"/>
  <c r="H14" i="1"/>
  <c r="H21" i="1" s="1"/>
  <c r="AA16" i="2"/>
  <c r="Z16" i="2"/>
  <c r="Y16" i="2"/>
  <c r="C30" i="1"/>
  <c r="C31" i="1"/>
  <c r="C32" i="1"/>
  <c r="C33" i="1"/>
  <c r="C34" i="1"/>
  <c r="C35" i="1"/>
  <c r="C36" i="1"/>
  <c r="C37" i="1"/>
  <c r="B30" i="1"/>
  <c r="B31" i="1"/>
  <c r="B32" i="1"/>
  <c r="B33" i="1"/>
  <c r="B34" i="1"/>
  <c r="B35" i="1"/>
  <c r="B36" i="1"/>
  <c r="B37" i="1"/>
  <c r="C29" i="1"/>
  <c r="C28" i="1"/>
  <c r="C27" i="1"/>
  <c r="C26" i="1"/>
  <c r="B29" i="1"/>
  <c r="B28" i="1"/>
  <c r="B27" i="1"/>
  <c r="B26" i="1"/>
  <c r="H20" i="2" l="1"/>
  <c r="V14" i="1"/>
  <c r="P20" i="2"/>
  <c r="X52" i="2"/>
  <c r="X53" i="2"/>
  <c r="X54" i="2"/>
  <c r="X55" i="2"/>
  <c r="X56" i="2"/>
  <c r="X57" i="2"/>
  <c r="X58" i="2"/>
  <c r="X59" i="2"/>
  <c r="X60" i="2"/>
  <c r="X61" i="2"/>
  <c r="X62" i="2"/>
  <c r="X51" i="2"/>
  <c r="W52" i="2"/>
  <c r="W53" i="2"/>
  <c r="W54" i="2"/>
  <c r="W55" i="2"/>
  <c r="W56" i="2"/>
  <c r="W57" i="2"/>
  <c r="W58" i="2"/>
  <c r="W59" i="2"/>
  <c r="W60" i="2"/>
  <c r="W61" i="2"/>
  <c r="W62" i="2"/>
  <c r="W51" i="2"/>
  <c r="V53" i="2"/>
  <c r="V54" i="2"/>
  <c r="V55" i="2"/>
  <c r="V56" i="2"/>
  <c r="V57" i="2"/>
  <c r="V58" i="2"/>
  <c r="V59" i="2"/>
  <c r="V60" i="2"/>
  <c r="V61" i="2"/>
  <c r="V62" i="2"/>
  <c r="V52" i="2"/>
  <c r="V51" i="2"/>
  <c r="C38" i="1"/>
  <c r="D38" i="1"/>
  <c r="E38" i="1"/>
  <c r="F38" i="1"/>
  <c r="B38" i="1"/>
  <c r="V21" i="1" l="1"/>
  <c r="T20" i="2" s="1"/>
  <c r="S20" i="2"/>
  <c r="X63" i="2"/>
  <c r="W63" i="2"/>
  <c r="V63" i="2"/>
  <c r="X14" i="1"/>
  <c r="X21" i="1" s="1"/>
  <c r="W14" i="1"/>
  <c r="W21" i="1" s="1"/>
  <c r="S14" i="1"/>
  <c r="S21" i="1" s="1"/>
  <c r="K14" i="1"/>
  <c r="K21" i="1" s="1"/>
  <c r="I14" i="1"/>
  <c r="I21" i="1" s="1"/>
  <c r="E14" i="1"/>
  <c r="E21" i="1" s="1"/>
  <c r="C14" i="1"/>
  <c r="C21" i="1" s="1"/>
  <c r="B14" i="1"/>
  <c r="B21" i="1" s="1"/>
  <c r="J14" i="1" l="1"/>
  <c r="B20" i="2"/>
  <c r="F14" i="1"/>
  <c r="D14" i="1"/>
  <c r="L14" i="1"/>
  <c r="T14" i="1"/>
  <c r="E20" i="2"/>
  <c r="D21" i="1"/>
  <c r="D20" i="2" s="1"/>
  <c r="C20" i="2"/>
  <c r="F21" i="1" l="1"/>
  <c r="F20" i="2" s="1"/>
  <c r="K20" i="2"/>
  <c r="L21" i="1"/>
  <c r="L20" i="2" s="1"/>
  <c r="T21" i="1"/>
  <c r="R20" i="2" s="1"/>
  <c r="Q20" i="2"/>
  <c r="I20" i="2"/>
  <c r="J21" i="1"/>
  <c r="J20" i="2" s="1"/>
</calcChain>
</file>

<file path=xl/comments1.xml><?xml version="1.0" encoding="utf-8"?>
<comments xmlns="http://schemas.openxmlformats.org/spreadsheetml/2006/main">
  <authors>
    <author>KEK KH</author>
    <author>Szemere András</author>
  </authors>
  <commentList>
    <comment ref="B1" authorId="0">
      <text>
        <r>
          <rPr>
            <sz val="8"/>
            <color indexed="81"/>
            <rFont val="Times New Roman"/>
            <family val="1"/>
            <charset val="238"/>
          </rPr>
          <t>(21) Állandó személyazonosító igazolvány: a  törvényben meghatározott érvényességi idővel és – a  29/E.  § (2) bekezdésében meghatározott kivétellel, azaz a 65 év feletti polgár dönthet arról, hogy tároló elem és határidő nélküli szig-et kér (2021. augusztus 2-ától hatályon kívül)  – tároló elemmel rendelkező személyazonosító igazolvány</t>
        </r>
        <r>
          <rPr>
            <sz val="8"/>
            <color indexed="81"/>
            <rFont val="Tahoma"/>
            <family val="2"/>
            <charset val="238"/>
          </rPr>
          <t xml:space="preserve">.
</t>
        </r>
      </text>
    </comment>
    <comment ref="E1" authorId="0">
      <text>
        <r>
          <rPr>
            <sz val="9"/>
            <color indexed="81"/>
            <rFont val="Times New Roman"/>
            <family val="1"/>
            <charset val="238"/>
          </rPr>
          <t>(2) A  65. életévet betöltött jogosult – a  (4)  bekezdésben foglalt kivétellel – kérheti, hogy a  részére határidő
nélküli érvényességi idejű személyazonosító igazolvány kerüljön kiállításra. A  határidő nélküli érvényességi idejű
személyazonosító igazolvány tároló elemet nem tartalmaz, érvényességi idejeként a kiállítást követő 60. év január
első napját kell feltüntetni.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imes New Roman"/>
            <family val="1"/>
            <charset val="238"/>
          </rPr>
          <t>2021. augusztus 2-ától hatályon kívül.</t>
        </r>
      </text>
    </comment>
    <comment ref="G1" authorId="1">
      <text>
        <r>
          <rPr>
            <sz val="9"/>
            <color indexed="81"/>
            <rFont val="Tahoma"/>
            <family val="2"/>
            <charset val="238"/>
          </rPr>
          <t>2021. augusztus 2-ától a 70 éven felüliek részére 10 éves érvényességi idejű, chipet tartalmazó személyazonosító igazolvány kerül kiadásra.</t>
        </r>
      </text>
    </comment>
    <comment ref="H1" authorId="1">
      <text>
        <r>
          <rPr>
            <sz val="9"/>
            <color indexed="81"/>
            <rFont val="Tahoma"/>
            <family val="2"/>
            <charset val="238"/>
          </rPr>
          <t>2021. augusztus 1-ig a személyazonosító igazolvány igénylése során a 12 éven felüliek kérhették, hogy az okmány tároló elemére kerüljön rögzítésre az ujjnyomat adatuk.</t>
        </r>
      </text>
    </comment>
    <comment ref="M1" authorId="1">
      <text>
        <r>
          <rPr>
            <sz val="9"/>
            <color indexed="81"/>
            <rFont val="Tahoma"/>
            <family val="2"/>
            <charset val="238"/>
          </rPr>
          <t>2021. augusztus 2-ától a 6 éven felüli igénylők esetében kötelező az ujjnyomat adat rögzítése, kivéve, ha az igénylő ennek adására átmenetileg, vagy véglegesen képtelen.</t>
        </r>
      </text>
    </comment>
    <comment ref="S1" authorId="0">
      <text>
        <r>
          <rPr>
            <sz val="8"/>
            <color indexed="81"/>
            <rFont val="Times New Roman"/>
            <family val="1"/>
            <charset val="238"/>
          </rPr>
          <t>(4) Az  állandó személyazonosító igazolvány jogosultja a (2)  bekezdés szerinti kérelem előterjesztésekor elfogadja
az e-Aláírás funkcióval kapcsolatos szolgáltatási szabályzatot, kezdeményezi a szolgáltatási szerződés megkötését,
valamint megteszi a szolgáltatás igénybevételéhez szükséges nyilatkozatokat.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1" authorId="1">
      <text>
        <r>
          <rPr>
            <sz val="9"/>
            <color indexed="81"/>
            <rFont val="Tahoma"/>
            <family val="2"/>
            <charset val="238"/>
          </rPr>
          <t>2021. augusztus 2-ától lehetőség van az igénylő származási helyének a személyazonosító igazolványon történő feltüntetésére.</t>
        </r>
      </text>
    </comment>
    <comment ref="D25" authorId="0">
      <text>
        <r>
          <rPr>
            <sz val="9"/>
            <color indexed="81"/>
            <rFont val="Times New Roman"/>
            <family val="1"/>
            <charset val="238"/>
          </rPr>
          <t>(9) A tároló elem nem tartalmazza az ujjnyomatot, ha
a) a polgár a személyazonosító igazolvány kiállításakor a 12. életévét még nem tölti be,
b) a polgár annak rögzítését visszautasította, vagy annak adására fizikailag képtelen.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imes New Roman"/>
            <family val="1"/>
            <charset val="238"/>
          </rPr>
          <t>2021. augusztus 2-ától hatályon kívül.</t>
        </r>
      </text>
    </comment>
    <comment ref="F25" authorId="1">
      <text>
        <r>
          <rPr>
            <sz val="9"/>
            <color indexed="81"/>
            <rFont val="Times New Roman"/>
            <family val="1"/>
            <charset val="238"/>
          </rPr>
          <t>Oka lehet:
- egészségügyi okból akadályozott (meghatalmazotti beadás)
- honosítási eljárás, igénylő nincs jelen
- egyéb (65 év feletti chip nélküli SZIG kérelme, meghatalmazotti beadás).
2021. augusztus 2-ától hatályon kívül.</t>
        </r>
      </text>
    </comment>
  </commentList>
</comments>
</file>

<file path=xl/comments2.xml><?xml version="1.0" encoding="utf-8"?>
<comments xmlns="http://schemas.openxmlformats.org/spreadsheetml/2006/main">
  <authors>
    <author>Szemere András</author>
    <author>KEK KH</author>
    <author>BM-IHÁT</author>
  </authors>
  <commentList>
    <comment ref="B2" authorId="0">
      <text>
        <r>
          <rPr>
            <sz val="8"/>
            <color indexed="81"/>
            <rFont val="Tahoma"/>
            <family val="2"/>
            <charset val="238"/>
          </rPr>
          <t>2021. augusztus 1-ig a 65 év felettiek kérhették, hogy részükre határidő nélküli érvényességi idejű személyazonosító igazolvány kerüljön kiállításra, mely tároló elemet (chip) nem tartalmazott. 2021. augusztus 2-ától minden eSzemélyi tartalmaz chipet, a 70 év feletti igénylők kérhetik, hogy részükre 10 éves érvényességi idejű okmány kerüljön kiállításra.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" authorId="0">
      <text>
        <r>
          <rPr>
            <sz val="8"/>
            <color indexed="81"/>
            <rFont val="Tahoma"/>
            <family val="2"/>
            <charset val="238"/>
          </rPr>
          <t>2021. augusztus 1-ig a 12 év feletti igénylők kérhették, hogy az eSzemélyi chipje tartalmazza az ujjnyomat adatukat.
2021. augusztus 2-ától a 6 év feletti igénylők esetében kötelező az ujjnyomat adása, kivéve, ha erre átmenetileg, vagy véglegesen fizikailag képtelenek. Átmeneti képtelenség esetén az okmány érvényességi ideje 1 év.</t>
        </r>
      </text>
    </comment>
    <comment ref="P2" authorId="0">
      <text>
        <r>
          <rPr>
            <sz val="8"/>
            <color indexed="81"/>
            <rFont val="Tahoma"/>
            <family val="2"/>
            <charset val="238"/>
          </rPr>
          <t>Aki a 14. életévét nem töltötte be (cselekvőképtelen kiskorú) az eSIGN funkciót a cselekvőképtelenségre való tekintettel nem igényelheti.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3" authorId="1">
      <text>
        <r>
          <rPr>
            <sz val="8"/>
            <color indexed="81"/>
            <rFont val="Times New Roman"/>
            <family val="1"/>
            <charset val="238"/>
          </rPr>
          <t>(21) Állandó személyazonosító igazolvány: a  törvényben meghatározott érvényességi idővel és tároló elemmel rendelkező személyazonosító igazolvány</t>
        </r>
        <r>
          <rPr>
            <sz val="8"/>
            <color indexed="81"/>
            <rFont val="Tahoma"/>
            <family val="2"/>
            <charset val="238"/>
          </rPr>
          <t>.</t>
        </r>
      </text>
    </comment>
    <comment ref="E3" authorId="1">
      <text>
        <r>
          <rPr>
            <sz val="9"/>
            <color indexed="81"/>
            <rFont val="Times New Roman"/>
            <family val="1"/>
            <charset val="238"/>
          </rPr>
          <t>(2) A  65. életévet betöltött jogosult – a  (4)  bekezdésben foglalt kivétellel – kérheti, hogy a  részére határidő
nélküli érvényességi idejű személyazonosító igazolvány kerüljön kiállításra. A  határidő nélküli érvényességi idejű
személyazonosító igazolvány tároló elemet nem tartalmaz, érvényességi idejeként a kiállítást követő 60. év január
első napját kell feltüntetni.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imes New Roman"/>
            <family val="1"/>
            <charset val="238"/>
          </rPr>
          <t>2021. augusztus 2-ától hatályon kívül.</t>
        </r>
      </text>
    </comment>
    <comment ref="Q3" authorId="1">
      <text>
        <r>
          <rPr>
            <sz val="8"/>
            <color indexed="81"/>
            <rFont val="Times New Roman"/>
            <family val="1"/>
            <charset val="238"/>
          </rPr>
          <t>(4) Az  állandó személyazonosító igazolvány jogosultja a  (2)  bekezdés szerinti kérelem előterjesztésekor elfogadja
az e-aláírási funkcióval kapcsolatos szolgáltatási szabályzatot, kezdeményezi a szolgáltatási szerződés megkötését,
valamint megteszi a szolgáltatás igénybevételéhez szükséges nyilatkozatokat.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3" authorId="2">
      <text>
        <r>
          <rPr>
            <sz val="9"/>
            <color indexed="81"/>
            <rFont val="Times New Roman"/>
            <family val="1"/>
            <charset val="238"/>
          </rPr>
          <t>(9) A tároló elem nem tartalmazza az ujjnyomatot, ha
a) a polgár a személyazonosító igazolvány kiállításakor a 12. életévét még nem tölti be,
b) a polgár annak rögzítését visszautasította, vagy annak adására fizikailag képtelen.
2021. augusztus 2-ától hatályon kívül.</t>
        </r>
      </text>
    </comment>
    <comment ref="AA3" authorId="2">
      <text>
        <r>
          <rPr>
            <sz val="9"/>
            <color indexed="81"/>
            <rFont val="Times New Roman"/>
            <family val="1"/>
            <charset val="238"/>
          </rPr>
          <t>Oka lehet:
- egészségügyi okból akadályozott (meghatalmazotti beadás)
- honosítási eljárás, nincs jelen
- 65 év felettiek által határidő nélküli érvényességi idővel igényelt chip nélküli eSzemélyi, vagy meghatalmazotti beadás.</t>
        </r>
      </text>
    </comment>
    <comment ref="Q19" authorId="1">
      <text>
        <r>
          <rPr>
            <sz val="8"/>
            <color indexed="81"/>
            <rFont val="Times New Roman"/>
            <family val="1"/>
            <charset val="238"/>
          </rPr>
          <t>(4) Az  állandó személyazonosító igazolvány jogosultja a  (2)  bekezdés szerinti kérelem előterjesztésekor elfogadja
az e-aláírási funkcióval kapcsolatos szolgáltatási szabályzatot, kezdeményezi a szolgáltatási szerződés megkötését,
valamint megteszi a szolgáltatás igénybevételéhez szükséges nyilatkozatokat.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3" authorId="0">
      <text>
        <r>
          <rPr>
            <sz val="10"/>
            <color indexed="81"/>
            <rFont val="Times New Roman"/>
            <family val="1"/>
            <charset val="238"/>
          </rPr>
          <t>2021. augusztus 1-ig a 65 év felettiek kérhették, hogy részükre határidő nélküli érvényességi idejű személyazonosító igazolvány kerüljön kiállításra, mely tároló elemet (chip) nem tartalmazott.</t>
        </r>
      </text>
    </comment>
  </commentList>
</comments>
</file>

<file path=xl/sharedStrings.xml><?xml version="1.0" encoding="utf-8"?>
<sst xmlns="http://schemas.openxmlformats.org/spreadsheetml/2006/main" count="480" uniqueCount="128">
  <si>
    <t>ujjnyomat nélküli 
a 12 év felettieknél</t>
  </si>
  <si>
    <t>chip nélküli 
(65 év felettiek)</t>
  </si>
  <si>
    <t>chipet tartalmaz</t>
  </si>
  <si>
    <t>állandó eSZIG</t>
  </si>
  <si>
    <t>időszak</t>
  </si>
  <si>
    <t>TAJ-szám nélkül</t>
  </si>
  <si>
    <t>adóazonosító nélkül</t>
  </si>
  <si>
    <t>ujjnyomat hiány egyéb ok miatt</t>
  </si>
  <si>
    <t>ujjnyomat adására képtelen</t>
  </si>
  <si>
    <t>ujjnyomatot nem igényelt</t>
  </si>
  <si>
    <t>ujjnyomatot tartalmaz 
a 12 év felettieknél</t>
  </si>
  <si>
    <t>Az ujjnyomat nélküli eSZIG okmányok megoszlása az ujjnyomat hiányának okai szerint</t>
  </si>
  <si>
    <t>állandó eSZIG a 12 év felettieknél</t>
  </si>
  <si>
    <t>állandó eSZIG a 14 év felettieknél</t>
  </si>
  <si>
    <t>eSIGN-t igényelt a 14 év felettieknél</t>
  </si>
  <si>
    <t>eSIGN-t nem igényelt
 a 14 év felettieknél</t>
  </si>
  <si>
    <t>chip nélkül</t>
  </si>
  <si>
    <t>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</si>
  <si>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</si>
  <si>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</si>
  <si>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</si>
  <si>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</si>
  <si>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</si>
  <si>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</si>
  <si>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</si>
  <si>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</si>
  <si>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</si>
  <si>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</si>
  <si>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</si>
  <si>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</si>
  <si>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I. Az eSZIG igénylések megoszlása az okmányon levő adatok alapján</t>
  </si>
  <si>
    <t>Összesen:</t>
  </si>
  <si>
    <t>chipet tartalmaz %</t>
  </si>
  <si>
    <t>chip nélküli 
(65 év felettiek) %</t>
  </si>
  <si>
    <t>ujjnyomatot tartalmaz 
a 12 év felettieknél %</t>
  </si>
  <si>
    <t xml:space="preserve">ujjnyomat nélküli 
a 12 év felettieknél % </t>
  </si>
  <si>
    <t>eSIGN-t igényelt a 14 év felettieknél %</t>
  </si>
  <si>
    <t>eSIGN-t nem igényelt
 a 14 év felettieknél %</t>
  </si>
  <si>
    <t>II. ujjnyomat hiányának okai</t>
  </si>
  <si>
    <t>IGENYOK_MEGNEVEZÉS</t>
  </si>
  <si>
    <t>ideiglenes</t>
  </si>
  <si>
    <t>állandó</t>
  </si>
  <si>
    <t>állandó külföldön élő magyar</t>
  </si>
  <si>
    <t>állandó külföldi jogcím</t>
  </si>
  <si>
    <t>chip nélküli</t>
  </si>
  <si>
    <t>ujjnyomat nélküli összesen</t>
  </si>
  <si>
    <t>12 év alatt ujjnyomat nélkül</t>
  </si>
  <si>
    <t>ujjnyomatot megtagadta</t>
  </si>
  <si>
    <t>ujjnyomat hiány egészségügyi ok</t>
  </si>
  <si>
    <t>ujjnyomat hiány, honosítási eljárás</t>
  </si>
  <si>
    <t>eSIGN igénylése</t>
  </si>
  <si>
    <t>0-14 ÉV IGÉNYLÉS</t>
  </si>
  <si>
    <t>IV. Igényelt eSZIG mennyiség alakulása</t>
  </si>
  <si>
    <t>III.1. Adóazonosító jel és TAJ szám nélküli eSZIG-ek db száma:</t>
  </si>
  <si>
    <t>III.2. Vészhelyzet esetén értesítendő telefonszám(ok) rögzítésével igényelt eSZIG-ek száma</t>
  </si>
  <si>
    <t>Telefonszám rögzítése</t>
  </si>
  <si>
    <t>telefonszám rögzítése</t>
  </si>
  <si>
    <t>2016.</t>
  </si>
  <si>
    <t>2017.</t>
  </si>
  <si>
    <t>Összesen 2016. január 1-től</t>
  </si>
  <si>
    <t>2016-tól</t>
  </si>
  <si>
    <t>2018.</t>
  </si>
  <si>
    <t>Érvényes SZIG-ek száma</t>
  </si>
  <si>
    <t>2000.01.01. óta kiállított</t>
  </si>
  <si>
    <t>2016.01.01 után kiadott chipes</t>
  </si>
  <si>
    <t>2016.01.01. után kiadott chip nélküli</t>
  </si>
  <si>
    <t>2000.01.01.-2015.12.31 között kiadott érvényes SZIG</t>
  </si>
  <si>
    <t>Adott időszak végi adat</t>
  </si>
  <si>
    <t>2016. 01.01. után kiadott érvényes eSZIG</t>
  </si>
  <si>
    <t xml:space="preserve">  </t>
  </si>
  <si>
    <t xml:space="preserve"> </t>
  </si>
  <si>
    <t>2019.</t>
  </si>
  <si>
    <t>2016. január 1-től mindösszesen igényelt eSZIG:</t>
  </si>
  <si>
    <t>2020.</t>
  </si>
  <si>
    <t>2021. év</t>
  </si>
  <si>
    <t>2021. január</t>
  </si>
  <si>
    <t>2021. február</t>
  </si>
  <si>
    <t>2021. március</t>
  </si>
  <si>
    <t>2021. április</t>
  </si>
  <si>
    <t>2021. május</t>
  </si>
  <si>
    <t>2021. június</t>
  </si>
  <si>
    <t>2021. július</t>
  </si>
  <si>
    <t>2021. augusztus</t>
  </si>
  <si>
    <t>2021. szeptember</t>
  </si>
  <si>
    <t>2021. október</t>
  </si>
  <si>
    <t>2021. november</t>
  </si>
  <si>
    <t>2021. december</t>
  </si>
  <si>
    <t>%</t>
  </si>
  <si>
    <t xml:space="preserve">chip nélküli </t>
  </si>
  <si>
    <t>Összesen</t>
  </si>
  <si>
    <t xml:space="preserve">% </t>
  </si>
  <si>
    <t>eSIGN-t igényelt</t>
  </si>
  <si>
    <t>eSIGN-t nem igényelt</t>
  </si>
  <si>
    <t>eSIGN-t nem igényelt
a 14 év felettieknél</t>
  </si>
  <si>
    <t>eSIGN-t nem igényelt
a 14 év felettieknél %</t>
  </si>
  <si>
    <t>12 év feletti igénylő</t>
  </si>
  <si>
    <t>14 év feletti igénylő</t>
  </si>
  <si>
    <t>Igényelt eSZIG 2020</t>
  </si>
  <si>
    <t>Igényelt eSZIG 2021</t>
  </si>
  <si>
    <t>chippel</t>
  </si>
  <si>
    <t>Igényelt eSZIG mennyisége</t>
  </si>
  <si>
    <t>állandó Mo. élő magyar</t>
  </si>
  <si>
    <t>Régi típusú SZIG (2021. júliusi adat)</t>
  </si>
  <si>
    <t>nagy valószínűséggel érvényes</t>
  </si>
  <si>
    <t>lehetséges, hogy érvényes</t>
  </si>
  <si>
    <t>Érvényes régi típusú (füzet, könyv) SZIG (2021. július)</t>
  </si>
  <si>
    <t>70 év felett 10 évig érvényes chipes okmány</t>
  </si>
  <si>
    <t>Származási hely feltüntetése</t>
  </si>
  <si>
    <t>állandó eSZIG a 6 év felettieknél</t>
  </si>
  <si>
    <t>ujjnyomatot tartalmaz a 6 év felettieknél</t>
  </si>
  <si>
    <t>Érvényesség</t>
  </si>
  <si>
    <t>Ujjnyomat</t>
  </si>
  <si>
    <t>e-Aláírás funkció</t>
  </si>
  <si>
    <t>ujjnyomat nélküli 6 év felett</t>
  </si>
  <si>
    <t>ujjnyomat adására átmenetileg képtelen</t>
  </si>
  <si>
    <t>ujjnyomat adására véglegesen képtelen</t>
  </si>
  <si>
    <t>-</t>
  </si>
  <si>
    <t>III.3. Származási hely feltüntetése vizuálisan az okmányon (2021.08.02-től)</t>
  </si>
  <si>
    <t>70 év felett 10 évre</t>
  </si>
  <si>
    <t>6 év alatt ujjnyomat nélkül</t>
  </si>
  <si>
    <t>származási helyet tartalmaz</t>
  </si>
  <si>
    <t>ujjnyomatot tartalmaz 
a 6 év felettieknél</t>
  </si>
  <si>
    <t>ujjnyomatot tartalmaz 
a 6 év felettieknél %</t>
  </si>
  <si>
    <t>ujjnyomat nélküli 
a 6 év felettieknél</t>
  </si>
  <si>
    <t xml:space="preserve">ujjnyomat nélküli 
a 6 év felettieknél % </t>
  </si>
  <si>
    <t>10 évig érvényes okmány
(70 év felettiek)</t>
  </si>
  <si>
    <t>6 év feletti igénylő</t>
  </si>
  <si>
    <t>ujjnyomat nélküli
a 6 év felettieknél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</si>
</sst>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yyyy/\ mmm"/>
    <numFmt numFmtId="166" formatCode="&quot;2000.01.01. után kiadott érvényes kártyaformátumú SZIG-ek száma:&quot;\ #,#00&quot; db&quot;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indexed="81"/>
      <name val="Times New Roman"/>
      <family val="1"/>
      <charset val="238"/>
    </font>
    <font>
      <sz val="9"/>
      <color indexed="81"/>
      <name val="Tahoma"/>
      <family val="2"/>
      <charset val="238"/>
    </font>
    <font>
      <sz val="9"/>
      <color indexed="81"/>
      <name val="Times New Roman"/>
      <family val="1"/>
      <charset val="238"/>
    </font>
    <font>
      <sz val="8"/>
      <color indexed="81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sz val="10"/>
      <color indexed="81"/>
      <name val="Times New Roman"/>
      <family val="1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8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8" fillId="5" borderId="4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8" borderId="8" applyNumberFormat="0" applyFont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5" fillId="2" borderId="0" applyNumberFormat="0" applyBorder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30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9" fillId="0" borderId="0"/>
    <xf numFmtId="0" fontId="29" fillId="0" borderId="0"/>
    <xf numFmtId="0" fontId="30" fillId="0" borderId="0" applyNumberFormat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1" fillId="0" borderId="0"/>
    <xf numFmtId="0" fontId="30" fillId="0" borderId="0" applyNumberFormat="0" applyFont="0" applyFill="0" applyBorder="0" applyAlignment="0" applyProtection="0"/>
    <xf numFmtId="0" fontId="30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10" fillId="6" borderId="4" applyNumberFormat="0" applyAlignment="0" applyProtection="0"/>
    <xf numFmtId="9" fontId="1" fillId="0" borderId="0" applyFont="0" applyFill="0" applyBorder="0" applyAlignment="0" applyProtection="0"/>
  </cellStyleXfs>
  <cellXfs count="231">
    <xf numFmtId="0" fontId="0" fillId="0" borderId="0" xfId="0"/>
    <xf numFmtId="164" fontId="19" fillId="33" borderId="14" xfId="0" applyNumberFormat="1" applyFont="1" applyFill="1" applyBorder="1" applyAlignment="1">
      <alignment vertical="center"/>
    </xf>
    <xf numFmtId="164" fontId="20" fillId="33" borderId="15" xfId="0" applyNumberFormat="1" applyFont="1" applyFill="1" applyBorder="1" applyAlignment="1">
      <alignment vertical="center"/>
    </xf>
    <xf numFmtId="164" fontId="19" fillId="0" borderId="14" xfId="0" applyNumberFormat="1" applyFont="1" applyFill="1" applyBorder="1" applyAlignment="1">
      <alignment vertical="center"/>
    </xf>
    <xf numFmtId="164" fontId="23" fillId="0" borderId="0" xfId="0" applyNumberFormat="1" applyFont="1" applyFill="1" applyAlignment="1">
      <alignment vertical="center"/>
    </xf>
    <xf numFmtId="164" fontId="19" fillId="0" borderId="13" xfId="0" applyNumberFormat="1" applyFont="1" applyFill="1" applyBorder="1" applyAlignment="1">
      <alignment vertical="center"/>
    </xf>
    <xf numFmtId="164" fontId="19" fillId="0" borderId="16" xfId="0" applyNumberFormat="1" applyFont="1" applyFill="1" applyBorder="1" applyAlignment="1">
      <alignment vertical="center"/>
    </xf>
    <xf numFmtId="164" fontId="19" fillId="34" borderId="14" xfId="0" applyNumberFormat="1" applyFont="1" applyFill="1" applyBorder="1" applyAlignment="1">
      <alignment vertical="center"/>
    </xf>
    <xf numFmtId="164" fontId="19" fillId="34" borderId="16" xfId="0" applyNumberFormat="1" applyFont="1" applyFill="1" applyBorder="1" applyAlignment="1">
      <alignment vertical="center"/>
    </xf>
    <xf numFmtId="164" fontId="19" fillId="34" borderId="18" xfId="0" applyNumberFormat="1" applyFont="1" applyFill="1" applyBorder="1" applyAlignment="1">
      <alignment vertical="center"/>
    </xf>
    <xf numFmtId="164" fontId="19" fillId="33" borderId="12" xfId="0" applyNumberFormat="1" applyFont="1" applyFill="1" applyBorder="1" applyAlignment="1">
      <alignment vertical="center"/>
    </xf>
    <xf numFmtId="164" fontId="19" fillId="34" borderId="10" xfId="0" applyNumberFormat="1" applyFont="1" applyFill="1" applyBorder="1" applyAlignment="1">
      <alignment vertical="center"/>
    </xf>
    <xf numFmtId="164" fontId="19" fillId="33" borderId="13" xfId="0" applyNumberFormat="1" applyFont="1" applyFill="1" applyBorder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1" fillId="33" borderId="13" xfId="0" applyFont="1" applyFill="1" applyBorder="1" applyAlignment="1">
      <alignment horizontal="center" vertical="center" wrapText="1"/>
    </xf>
    <xf numFmtId="0" fontId="24" fillId="0" borderId="0" xfId="0" applyFont="1"/>
    <xf numFmtId="0" fontId="21" fillId="33" borderId="10" xfId="0" applyFont="1" applyFill="1" applyBorder="1" applyAlignment="1">
      <alignment horizontal="center" vertical="center" wrapText="1"/>
    </xf>
    <xf numFmtId="164" fontId="21" fillId="33" borderId="14" xfId="0" applyNumberFormat="1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64" fontId="19" fillId="33" borderId="15" xfId="0" applyNumberFormat="1" applyFont="1" applyFill="1" applyBorder="1" applyAlignment="1">
      <alignment vertical="center"/>
    </xf>
    <xf numFmtId="164" fontId="21" fillId="33" borderId="11" xfId="0" applyNumberFormat="1" applyFont="1" applyFill="1" applyBorder="1" applyAlignment="1">
      <alignment horizontal="center" vertical="center" wrapText="1"/>
    </xf>
    <xf numFmtId="164" fontId="19" fillId="33" borderId="19" xfId="0" applyNumberFormat="1" applyFont="1" applyFill="1" applyBorder="1" applyAlignment="1">
      <alignment vertical="center"/>
    </xf>
    <xf numFmtId="164" fontId="19" fillId="0" borderId="15" xfId="0" applyNumberFormat="1" applyFont="1" applyFill="1" applyBorder="1" applyAlignment="1">
      <alignment vertical="center"/>
    </xf>
    <xf numFmtId="164" fontId="19" fillId="0" borderId="12" xfId="0" applyNumberFormat="1" applyFont="1" applyFill="1" applyBorder="1" applyAlignment="1">
      <alignment vertical="center"/>
    </xf>
    <xf numFmtId="164" fontId="19" fillId="0" borderId="19" xfId="0" applyNumberFormat="1" applyFont="1" applyFill="1" applyBorder="1" applyAlignment="1">
      <alignment vertical="center"/>
    </xf>
    <xf numFmtId="164" fontId="19" fillId="34" borderId="15" xfId="0" applyNumberFormat="1" applyFont="1" applyFill="1" applyBorder="1" applyAlignment="1">
      <alignment vertical="center"/>
    </xf>
    <xf numFmtId="164" fontId="20" fillId="33" borderId="14" xfId="0" applyNumberFormat="1" applyFont="1" applyFill="1" applyBorder="1" applyAlignment="1">
      <alignment vertical="center"/>
    </xf>
    <xf numFmtId="164" fontId="20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33" fillId="0" borderId="0" xfId="0" applyFont="1" applyBorder="1" applyAlignment="1">
      <alignment vertical="center" wrapText="1"/>
    </xf>
    <xf numFmtId="164" fontId="19" fillId="0" borderId="24" xfId="0" applyNumberFormat="1" applyFont="1" applyFill="1" applyBorder="1" applyAlignment="1">
      <alignment vertical="center"/>
    </xf>
    <xf numFmtId="164" fontId="19" fillId="33" borderId="24" xfId="0" applyNumberFormat="1" applyFont="1" applyFill="1" applyBorder="1" applyAlignment="1">
      <alignment vertical="center"/>
    </xf>
    <xf numFmtId="0" fontId="0" fillId="0" borderId="0" xfId="0" applyBorder="1" applyAlignment="1"/>
    <xf numFmtId="0" fontId="20" fillId="0" borderId="0" xfId="0" applyFont="1" applyBorder="1" applyAlignment="1">
      <alignment horizontal="center" wrapText="1"/>
    </xf>
    <xf numFmtId="10" fontId="19" fillId="33" borderId="10" xfId="97" applyNumberFormat="1" applyFont="1" applyFill="1" applyBorder="1" applyAlignment="1">
      <alignment vertical="center"/>
    </xf>
    <xf numFmtId="10" fontId="19" fillId="0" borderId="13" xfId="0" applyNumberFormat="1" applyFont="1" applyFill="1" applyBorder="1" applyAlignment="1">
      <alignment vertical="center"/>
    </xf>
    <xf numFmtId="10" fontId="19" fillId="0" borderId="19" xfId="97" applyNumberFormat="1" applyFont="1" applyFill="1" applyBorder="1" applyAlignment="1">
      <alignment vertical="center"/>
    </xf>
    <xf numFmtId="10" fontId="19" fillId="0" borderId="13" xfId="97" applyNumberFormat="1" applyFont="1" applyFill="1" applyBorder="1" applyAlignment="1">
      <alignment vertical="center"/>
    </xf>
    <xf numFmtId="10" fontId="19" fillId="0" borderId="10" xfId="97" applyNumberFormat="1" applyFont="1" applyFill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vertical="center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164" fontId="36" fillId="0" borderId="16" xfId="0" applyNumberFormat="1" applyFont="1" applyFill="1" applyBorder="1" applyAlignment="1">
      <alignment vertical="center"/>
    </xf>
    <xf numFmtId="3" fontId="37" fillId="0" borderId="12" xfId="0" applyNumberFormat="1" applyFont="1" applyFill="1" applyBorder="1" applyAlignment="1">
      <alignment horizontal="right" vertical="center"/>
    </xf>
    <xf numFmtId="164" fontId="36" fillId="0" borderId="13" xfId="0" applyNumberFormat="1" applyFont="1" applyFill="1" applyBorder="1" applyAlignment="1">
      <alignment vertical="center"/>
    </xf>
    <xf numFmtId="10" fontId="36" fillId="0" borderId="13" xfId="97" applyNumberFormat="1" applyFont="1" applyFill="1" applyBorder="1" applyAlignment="1">
      <alignment vertical="center"/>
    </xf>
    <xf numFmtId="10" fontId="36" fillId="0" borderId="10" xfId="97" applyNumberFormat="1" applyFont="1" applyFill="1" applyBorder="1" applyAlignment="1">
      <alignment vertical="center"/>
    </xf>
    <xf numFmtId="164" fontId="36" fillId="33" borderId="14" xfId="0" applyNumberFormat="1" applyFont="1" applyFill="1" applyBorder="1" applyAlignment="1">
      <alignment vertical="center"/>
    </xf>
    <xf numFmtId="164" fontId="36" fillId="33" borderId="13" xfId="0" applyNumberFormat="1" applyFont="1" applyFill="1" applyBorder="1" applyAlignment="1">
      <alignment vertical="center"/>
    </xf>
    <xf numFmtId="164" fontId="36" fillId="33" borderId="12" xfId="0" applyNumberFormat="1" applyFont="1" applyFill="1" applyBorder="1" applyAlignment="1">
      <alignment vertical="center"/>
    </xf>
    <xf numFmtId="164" fontId="36" fillId="33" borderId="24" xfId="0" applyNumberFormat="1" applyFont="1" applyFill="1" applyBorder="1" applyAlignment="1">
      <alignment vertical="center"/>
    </xf>
    <xf numFmtId="164" fontId="36" fillId="33" borderId="15" xfId="0" applyNumberFormat="1" applyFont="1" applyFill="1" applyBorder="1" applyAlignment="1">
      <alignment vertical="center"/>
    </xf>
    <xf numFmtId="0" fontId="36" fillId="37" borderId="13" xfId="0" applyFont="1" applyFill="1" applyBorder="1" applyAlignment="1">
      <alignment horizontal="center" vertical="center" wrapText="1"/>
    </xf>
    <xf numFmtId="0" fontId="36" fillId="37" borderId="1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36" fillId="0" borderId="0" xfId="0" applyFont="1" applyFill="1" applyBorder="1" applyAlignment="1">
      <alignment horizontal="center" vertical="center" wrapText="1"/>
    </xf>
    <xf numFmtId="10" fontId="36" fillId="0" borderId="0" xfId="97" applyNumberFormat="1" applyFont="1" applyFill="1" applyBorder="1" applyAlignment="1">
      <alignment vertical="center"/>
    </xf>
    <xf numFmtId="164" fontId="3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164" fontId="19" fillId="34" borderId="13" xfId="0" applyNumberFormat="1" applyFont="1" applyFill="1" applyBorder="1" applyAlignment="1">
      <alignment vertical="center"/>
    </xf>
    <xf numFmtId="164" fontId="19" fillId="34" borderId="24" xfId="0" applyNumberFormat="1" applyFont="1" applyFill="1" applyBorder="1" applyAlignment="1">
      <alignment vertical="center"/>
    </xf>
    <xf numFmtId="164" fontId="20" fillId="33" borderId="13" xfId="0" applyNumberFormat="1" applyFont="1" applyFill="1" applyBorder="1" applyAlignment="1">
      <alignment vertical="center"/>
    </xf>
    <xf numFmtId="0" fontId="23" fillId="33" borderId="16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7" fillId="37" borderId="14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164" fontId="23" fillId="0" borderId="16" xfId="0" applyNumberFormat="1" applyFont="1" applyFill="1" applyBorder="1" applyAlignment="1">
      <alignment vertical="center"/>
    </xf>
    <xf numFmtId="164" fontId="23" fillId="0" borderId="14" xfId="0" applyNumberFormat="1" applyFont="1" applyFill="1" applyBorder="1" applyAlignment="1">
      <alignment vertical="center"/>
    </xf>
    <xf numFmtId="164" fontId="23" fillId="0" borderId="13" xfId="0" applyNumberFormat="1" applyFont="1" applyFill="1" applyBorder="1" applyAlignment="1">
      <alignment vertical="center"/>
    </xf>
    <xf numFmtId="164" fontId="23" fillId="33" borderId="16" xfId="0" applyNumberFormat="1" applyFont="1" applyFill="1" applyBorder="1" applyAlignment="1">
      <alignment vertical="center"/>
    </xf>
    <xf numFmtId="164" fontId="17" fillId="33" borderId="16" xfId="0" applyNumberFormat="1" applyFont="1" applyFill="1" applyBorder="1" applyAlignment="1">
      <alignment vertical="center"/>
    </xf>
    <xf numFmtId="164" fontId="17" fillId="33" borderId="14" xfId="0" applyNumberFormat="1" applyFont="1" applyFill="1" applyBorder="1" applyAlignment="1">
      <alignment vertical="center"/>
    </xf>
    <xf numFmtId="164" fontId="17" fillId="33" borderId="13" xfId="0" applyNumberFormat="1" applyFont="1" applyFill="1" applyBorder="1" applyAlignment="1">
      <alignment vertical="center"/>
    </xf>
    <xf numFmtId="164" fontId="23" fillId="33" borderId="10" xfId="0" applyNumberFormat="1" applyFont="1" applyFill="1" applyBorder="1" applyAlignment="1">
      <alignment vertical="center"/>
    </xf>
    <xf numFmtId="0" fontId="23" fillId="33" borderId="16" xfId="0" applyFont="1" applyFill="1" applyBorder="1" applyAlignment="1">
      <alignment horizontal="center" vertical="center"/>
    </xf>
    <xf numFmtId="164" fontId="23" fillId="33" borderId="16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 wrapText="1"/>
    </xf>
    <xf numFmtId="165" fontId="0" fillId="0" borderId="0" xfId="0" applyNumberFormat="1"/>
    <xf numFmtId="0" fontId="35" fillId="0" borderId="0" xfId="0" applyFont="1" applyAlignment="1">
      <alignment vertical="top"/>
    </xf>
    <xf numFmtId="164" fontId="23" fillId="0" borderId="10" xfId="0" applyNumberFormat="1" applyFont="1" applyFill="1" applyBorder="1" applyAlignment="1">
      <alignment vertical="center"/>
    </xf>
    <xf numFmtId="0" fontId="0" fillId="38" borderId="0" xfId="0" applyFill="1"/>
    <xf numFmtId="0" fontId="17" fillId="0" borderId="20" xfId="0" applyFont="1" applyBorder="1"/>
    <xf numFmtId="0" fontId="20" fillId="0" borderId="20" xfId="0" applyFont="1" applyBorder="1" applyAlignment="1">
      <alignment horizontal="left"/>
    </xf>
    <xf numFmtId="10" fontId="17" fillId="39" borderId="20" xfId="0" applyNumberFormat="1" applyFont="1" applyFill="1" applyBorder="1"/>
    <xf numFmtId="10" fontId="17" fillId="39" borderId="20" xfId="97" applyNumberFormat="1" applyFont="1" applyFill="1" applyBorder="1"/>
    <xf numFmtId="3" fontId="17" fillId="39" borderId="20" xfId="0" applyNumberFormat="1" applyFont="1" applyFill="1" applyBorder="1"/>
    <xf numFmtId="0" fontId="20" fillId="39" borderId="20" xfId="0" applyFont="1" applyFill="1" applyBorder="1" applyAlignment="1">
      <alignment horizontal="left"/>
    </xf>
    <xf numFmtId="164" fontId="39" fillId="0" borderId="0" xfId="0" applyNumberFormat="1" applyFont="1" applyFill="1" applyBorder="1" applyAlignment="1">
      <alignment vertical="center"/>
    </xf>
    <xf numFmtId="164" fontId="36" fillId="33" borderId="16" xfId="0" applyNumberFormat="1" applyFont="1" applyFill="1" applyBorder="1" applyAlignment="1">
      <alignment vertical="center"/>
    </xf>
    <xf numFmtId="10" fontId="17" fillId="0" borderId="20" xfId="97" applyNumberFormat="1" applyFont="1" applyBorder="1"/>
    <xf numFmtId="10" fontId="17" fillId="0" borderId="20" xfId="0" applyNumberFormat="1" applyFont="1" applyBorder="1"/>
    <xf numFmtId="3" fontId="17" fillId="0" borderId="20" xfId="0" applyNumberFormat="1" applyFont="1" applyBorder="1"/>
    <xf numFmtId="164" fontId="36" fillId="33" borderId="14" xfId="0" applyNumberFormat="1" applyFont="1" applyFill="1" applyBorder="1" applyAlignment="1">
      <alignment vertical="center"/>
    </xf>
    <xf numFmtId="164" fontId="36" fillId="33" borderId="13" xfId="0" applyNumberFormat="1" applyFont="1" applyFill="1" applyBorder="1" applyAlignment="1">
      <alignment vertical="center"/>
    </xf>
    <xf numFmtId="10" fontId="36" fillId="33" borderId="13" xfId="97" applyNumberFormat="1" applyFont="1" applyFill="1" applyBorder="1" applyAlignment="1">
      <alignment vertical="center"/>
    </xf>
    <xf numFmtId="10" fontId="36" fillId="33" borderId="10" xfId="97" applyNumberFormat="1" applyFont="1" applyFill="1" applyBorder="1" applyAlignment="1">
      <alignment vertical="center"/>
    </xf>
    <xf numFmtId="10" fontId="36" fillId="0" borderId="0" xfId="97" applyNumberFormat="1" applyFont="1" applyFill="1" applyBorder="1" applyAlignment="1">
      <alignment vertical="center"/>
    </xf>
    <xf numFmtId="164" fontId="36" fillId="0" borderId="0" xfId="0" applyNumberFormat="1" applyFont="1" applyFill="1" applyBorder="1" applyAlignment="1">
      <alignment vertical="center"/>
    </xf>
    <xf numFmtId="10" fontId="19" fillId="33" borderId="13" xfId="0" applyNumberFormat="1" applyFont="1" applyFill="1" applyBorder="1" applyAlignment="1">
      <alignment vertical="center"/>
    </xf>
    <xf numFmtId="10" fontId="36" fillId="33" borderId="13" xfId="0" applyNumberFormat="1" applyFont="1" applyFill="1" applyBorder="1" applyAlignment="1">
      <alignment vertical="center"/>
    </xf>
    <xf numFmtId="3" fontId="0" fillId="0" borderId="0" xfId="0" applyNumberFormat="1"/>
    <xf numFmtId="164" fontId="36" fillId="33" borderId="16" xfId="0" applyNumberFormat="1" applyFont="1" applyFill="1" applyBorder="1" applyAlignment="1">
      <alignment vertical="center" wrapText="1"/>
    </xf>
    <xf numFmtId="3" fontId="15" fillId="0" borderId="0" xfId="0" applyNumberFormat="1" applyFont="1"/>
    <xf numFmtId="3" fontId="0" fillId="0" borderId="0" xfId="0" applyNumberFormat="1" applyFill="1"/>
    <xf numFmtId="166" fontId="39" fillId="0" borderId="0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3" fontId="0" fillId="0" borderId="20" xfId="0" applyNumberForma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0" xfId="0" applyAlignment="1">
      <alignment horizontal="right"/>
    </xf>
    <xf numFmtId="164" fontId="23" fillId="33" borderId="16" xfId="0" applyNumberFormat="1" applyFont="1" applyFill="1" applyBorder="1" applyAlignment="1">
      <alignment horizontal="center" vertical="center" wrapText="1"/>
    </xf>
    <xf numFmtId="0" fontId="36" fillId="40" borderId="13" xfId="0" applyFont="1" applyFill="1" applyBorder="1" applyAlignment="1">
      <alignment horizontal="center" vertical="center" wrapText="1"/>
    </xf>
    <xf numFmtId="0" fontId="36" fillId="40" borderId="10" xfId="0" applyFont="1" applyFill="1" applyBorder="1" applyAlignment="1">
      <alignment horizontal="center" vertical="center" wrapText="1"/>
    </xf>
    <xf numFmtId="164" fontId="23" fillId="0" borderId="10" xfId="0" quotePrefix="1" applyNumberFormat="1" applyFont="1" applyFill="1" applyBorder="1" applyAlignment="1">
      <alignment horizontal="center" vertical="center"/>
    </xf>
    <xf numFmtId="164" fontId="23" fillId="0" borderId="16" xfId="0" quotePrefix="1" applyNumberFormat="1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 wrapText="1"/>
    </xf>
    <xf numFmtId="10" fontId="19" fillId="0" borderId="24" xfId="97" applyNumberFormat="1" applyFont="1" applyFill="1" applyBorder="1" applyAlignment="1">
      <alignment vertical="center"/>
    </xf>
    <xf numFmtId="10" fontId="19" fillId="33" borderId="10" xfId="0" applyNumberFormat="1" applyFont="1" applyFill="1" applyBorder="1" applyAlignment="1">
      <alignment vertical="center"/>
    </xf>
    <xf numFmtId="0" fontId="17" fillId="0" borderId="20" xfId="0" quotePrefix="1" applyFont="1" applyBorder="1" applyAlignment="1">
      <alignment horizontal="center"/>
    </xf>
    <xf numFmtId="10" fontId="17" fillId="0" borderId="20" xfId="97" quotePrefix="1" applyNumberFormat="1" applyFont="1" applyBorder="1" applyAlignment="1">
      <alignment horizontal="center"/>
    </xf>
    <xf numFmtId="3" fontId="17" fillId="39" borderId="20" xfId="97" applyNumberFormat="1" applyFont="1" applyFill="1" applyBorder="1"/>
    <xf numFmtId="1" fontId="17" fillId="39" borderId="20" xfId="97" applyNumberFormat="1" applyFont="1" applyFill="1" applyBorder="1"/>
    <xf numFmtId="10" fontId="17" fillId="0" borderId="20" xfId="0" quotePrefix="1" applyNumberFormat="1" applyFont="1" applyBorder="1" applyAlignment="1">
      <alignment horizontal="center"/>
    </xf>
    <xf numFmtId="0" fontId="0" fillId="0" borderId="0" xfId="0" quotePrefix="1"/>
    <xf numFmtId="0" fontId="0" fillId="40" borderId="0" xfId="0" applyFill="1"/>
    <xf numFmtId="3" fontId="19" fillId="0" borderId="12" xfId="97" applyNumberFormat="1" applyFont="1" applyFill="1" applyBorder="1" applyAlignment="1">
      <alignment vertical="center"/>
    </xf>
    <xf numFmtId="3" fontId="19" fillId="0" borderId="24" xfId="97" applyNumberFormat="1" applyFont="1" applyFill="1" applyBorder="1" applyAlignment="1">
      <alignment vertical="center"/>
    </xf>
    <xf numFmtId="3" fontId="19" fillId="33" borderId="13" xfId="0" applyNumberFormat="1" applyFont="1" applyFill="1" applyBorder="1" applyAlignment="1">
      <alignment vertical="center"/>
    </xf>
    <xf numFmtId="164" fontId="19" fillId="33" borderId="19" xfId="0" quotePrefix="1" applyNumberFormat="1" applyFont="1" applyFill="1" applyBorder="1" applyAlignment="1">
      <alignment horizontal="center" vertical="center"/>
    </xf>
    <xf numFmtId="3" fontId="19" fillId="33" borderId="14" xfId="97" quotePrefix="1" applyNumberFormat="1" applyFont="1" applyFill="1" applyBorder="1" applyAlignment="1">
      <alignment horizontal="center" vertical="center"/>
    </xf>
    <xf numFmtId="3" fontId="19" fillId="33" borderId="13" xfId="97" quotePrefix="1" applyNumberFormat="1" applyFont="1" applyFill="1" applyBorder="1" applyAlignment="1">
      <alignment horizontal="center" vertical="center"/>
    </xf>
    <xf numFmtId="10" fontId="19" fillId="33" borderId="24" xfId="97" quotePrefix="1" applyNumberFormat="1" applyFont="1" applyFill="1" applyBorder="1" applyAlignment="1">
      <alignment horizontal="center" vertical="center"/>
    </xf>
    <xf numFmtId="3" fontId="19" fillId="33" borderId="24" xfId="97" applyNumberFormat="1" applyFont="1" applyFill="1" applyBorder="1" applyAlignment="1">
      <alignment horizontal="center" vertical="center"/>
    </xf>
    <xf numFmtId="10" fontId="19" fillId="33" borderId="24" xfId="97" applyNumberFormat="1" applyFont="1" applyFill="1" applyBorder="1" applyAlignment="1">
      <alignment horizontal="center" vertical="center"/>
    </xf>
    <xf numFmtId="3" fontId="19" fillId="33" borderId="12" xfId="97" quotePrefix="1" applyNumberFormat="1" applyFont="1" applyFill="1" applyBorder="1" applyAlignment="1">
      <alignment horizontal="center" vertical="center"/>
    </xf>
    <xf numFmtId="3" fontId="19" fillId="33" borderId="24" xfId="97" quotePrefix="1" applyNumberFormat="1" applyFont="1" applyFill="1" applyBorder="1" applyAlignment="1">
      <alignment horizontal="center" vertical="center"/>
    </xf>
    <xf numFmtId="164" fontId="19" fillId="33" borderId="14" xfId="0" quotePrefix="1" applyNumberFormat="1" applyFont="1" applyFill="1" applyBorder="1" applyAlignment="1">
      <alignment horizontal="center" vertical="center"/>
    </xf>
    <xf numFmtId="164" fontId="19" fillId="33" borderId="13" xfId="0" quotePrefix="1" applyNumberFormat="1" applyFont="1" applyFill="1" applyBorder="1" applyAlignment="1">
      <alignment horizontal="center" vertical="center"/>
    </xf>
    <xf numFmtId="10" fontId="19" fillId="33" borderId="13" xfId="97" quotePrefix="1" applyNumberFormat="1" applyFont="1" applyFill="1" applyBorder="1" applyAlignment="1">
      <alignment horizontal="center" vertical="center"/>
    </xf>
    <xf numFmtId="164" fontId="19" fillId="33" borderId="12" xfId="0" quotePrefix="1" applyNumberFormat="1" applyFont="1" applyFill="1" applyBorder="1" applyAlignment="1">
      <alignment horizontal="center" vertical="center"/>
    </xf>
    <xf numFmtId="164" fontId="19" fillId="33" borderId="24" xfId="0" quotePrefix="1" applyNumberFormat="1" applyFont="1" applyFill="1" applyBorder="1" applyAlignment="1">
      <alignment horizontal="center" vertical="center"/>
    </xf>
    <xf numFmtId="164" fontId="19" fillId="33" borderId="24" xfId="0" applyNumberFormat="1" applyFont="1" applyFill="1" applyBorder="1" applyAlignment="1">
      <alignment horizontal="center" vertical="center"/>
    </xf>
    <xf numFmtId="164" fontId="19" fillId="0" borderId="29" xfId="0" applyNumberFormat="1" applyFont="1" applyFill="1" applyBorder="1" applyAlignment="1">
      <alignment vertical="center"/>
    </xf>
    <xf numFmtId="0" fontId="17" fillId="0" borderId="20" xfId="0" applyFont="1" applyFill="1" applyBorder="1"/>
    <xf numFmtId="0" fontId="17" fillId="0" borderId="30" xfId="0" applyFont="1" applyFill="1" applyBorder="1"/>
    <xf numFmtId="164" fontId="19" fillId="0" borderId="31" xfId="0" applyNumberFormat="1" applyFont="1" applyFill="1" applyBorder="1" applyAlignment="1">
      <alignment vertical="center"/>
    </xf>
    <xf numFmtId="0" fontId="17" fillId="0" borderId="32" xfId="0" applyFont="1" applyFill="1" applyBorder="1"/>
    <xf numFmtId="0" fontId="17" fillId="0" borderId="33" xfId="0" applyFont="1" applyFill="1" applyBorder="1"/>
    <xf numFmtId="164" fontId="19" fillId="33" borderId="26" xfId="0" applyNumberFormat="1" applyFont="1" applyFill="1" applyBorder="1" applyAlignment="1">
      <alignment horizontal="center" vertical="center"/>
    </xf>
    <xf numFmtId="0" fontId="17" fillId="33" borderId="27" xfId="0" applyFont="1" applyFill="1" applyBorder="1" applyAlignment="1">
      <alignment horizontal="center"/>
    </xf>
    <xf numFmtId="0" fontId="17" fillId="33" borderId="28" xfId="0" applyFont="1" applyFill="1" applyBorder="1" applyAlignment="1">
      <alignment horizontal="center"/>
    </xf>
    <xf numFmtId="164" fontId="19" fillId="33" borderId="29" xfId="0" applyNumberFormat="1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/>
    </xf>
    <xf numFmtId="0" fontId="17" fillId="33" borderId="30" xfId="0" applyFont="1" applyFill="1" applyBorder="1" applyAlignment="1">
      <alignment horizontal="center"/>
    </xf>
    <xf numFmtId="3" fontId="36" fillId="0" borderId="14" xfId="97" applyNumberFormat="1" applyFont="1" applyFill="1" applyBorder="1" applyAlignment="1">
      <alignment vertical="center"/>
    </xf>
    <xf numFmtId="3" fontId="36" fillId="0" borderId="13" xfId="97" applyNumberFormat="1" applyFont="1" applyFill="1" applyBorder="1" applyAlignment="1">
      <alignment vertical="center"/>
    </xf>
    <xf numFmtId="3" fontId="36" fillId="0" borderId="10" xfId="97" applyNumberFormat="1" applyFont="1" applyFill="1" applyBorder="1" applyAlignment="1">
      <alignment vertical="center"/>
    </xf>
    <xf numFmtId="3" fontId="36" fillId="33" borderId="14" xfId="97" applyNumberFormat="1" applyFont="1" applyFill="1" applyBorder="1" applyAlignment="1">
      <alignment vertical="center"/>
    </xf>
    <xf numFmtId="3" fontId="36" fillId="33" borderId="19" xfId="97" applyNumberFormat="1" applyFont="1" applyFill="1" applyBorder="1" applyAlignment="1">
      <alignment vertical="center"/>
    </xf>
    <xf numFmtId="164" fontId="19" fillId="33" borderId="14" xfId="0" applyNumberFormat="1" applyFont="1" applyFill="1" applyBorder="1" applyAlignment="1">
      <alignment horizontal="center" vertical="center"/>
    </xf>
    <xf numFmtId="164" fontId="19" fillId="33" borderId="13" xfId="0" applyNumberFormat="1" applyFont="1" applyFill="1" applyBorder="1" applyAlignment="1">
      <alignment horizontal="center" vertical="center"/>
    </xf>
    <xf numFmtId="164" fontId="19" fillId="33" borderId="10" xfId="0" quotePrefix="1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vertical="center"/>
    </xf>
    <xf numFmtId="10" fontId="36" fillId="0" borderId="13" xfId="0" applyNumberFormat="1" applyFont="1" applyFill="1" applyBorder="1" applyAlignment="1">
      <alignment vertical="center"/>
    </xf>
    <xf numFmtId="3" fontId="36" fillId="33" borderId="13" xfId="97" applyNumberFormat="1" applyFont="1" applyFill="1" applyBorder="1" applyAlignment="1">
      <alignment vertical="center"/>
    </xf>
    <xf numFmtId="3" fontId="36" fillId="33" borderId="10" xfId="97" applyNumberFormat="1" applyFont="1" applyFill="1" applyBorder="1" applyAlignment="1">
      <alignment vertical="center"/>
    </xf>
    <xf numFmtId="10" fontId="19" fillId="33" borderId="19" xfId="97" applyNumberFormat="1" applyFont="1" applyFill="1" applyBorder="1" applyAlignment="1">
      <alignment vertical="center"/>
    </xf>
    <xf numFmtId="164" fontId="36" fillId="39" borderId="13" xfId="0" applyNumberFormat="1" applyFont="1" applyFill="1" applyBorder="1" applyAlignment="1">
      <alignment horizontal="center" vertical="center"/>
    </xf>
    <xf numFmtId="3" fontId="37" fillId="39" borderId="12" xfId="0" applyNumberFormat="1" applyFont="1" applyFill="1" applyBorder="1" applyAlignment="1">
      <alignment horizontal="center" vertical="center"/>
    </xf>
    <xf numFmtId="3" fontId="36" fillId="39" borderId="14" xfId="97" applyNumberFormat="1" applyFont="1" applyFill="1" applyBorder="1" applyAlignment="1">
      <alignment horizontal="center" vertical="center"/>
    </xf>
    <xf numFmtId="3" fontId="36" fillId="39" borderId="13" xfId="97" applyNumberFormat="1" applyFont="1" applyFill="1" applyBorder="1" applyAlignment="1">
      <alignment horizontal="center" vertical="center"/>
    </xf>
    <xf numFmtId="3" fontId="36" fillId="39" borderId="10" xfId="97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3" fillId="33" borderId="14" xfId="0" applyFont="1" applyFill="1" applyBorder="1" applyAlignment="1">
      <alignment horizontal="center" vertical="center" wrapText="1"/>
    </xf>
    <xf numFmtId="0" fontId="17" fillId="37" borderId="13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164" fontId="23" fillId="0" borderId="14" xfId="0" quotePrefix="1" applyNumberFormat="1" applyFont="1" applyFill="1" applyBorder="1" applyAlignment="1">
      <alignment horizontal="center" vertical="center"/>
    </xf>
    <xf numFmtId="164" fontId="23" fillId="0" borderId="13" xfId="0" quotePrefix="1" applyNumberFormat="1" applyFont="1" applyFill="1" applyBorder="1" applyAlignment="1">
      <alignment horizontal="center" vertical="center"/>
    </xf>
    <xf numFmtId="164" fontId="23" fillId="39" borderId="16" xfId="0" quotePrefix="1" applyNumberFormat="1" applyFont="1" applyFill="1" applyBorder="1" applyAlignment="1">
      <alignment horizontal="center" vertical="center"/>
    </xf>
    <xf numFmtId="164" fontId="23" fillId="39" borderId="14" xfId="0" quotePrefix="1" applyNumberFormat="1" applyFont="1" applyFill="1" applyBorder="1" applyAlignment="1">
      <alignment horizontal="center" vertical="center"/>
    </xf>
    <xf numFmtId="164" fontId="23" fillId="39" borderId="13" xfId="0" quotePrefix="1" applyNumberFormat="1" applyFont="1" applyFill="1" applyBorder="1" applyAlignment="1">
      <alignment horizontal="center" vertical="center"/>
    </xf>
    <xf numFmtId="164" fontId="23" fillId="39" borderId="10" xfId="0" quotePrefix="1" applyNumberFormat="1" applyFont="1" applyFill="1" applyBorder="1" applyAlignment="1">
      <alignment horizontal="center" vertical="center"/>
    </xf>
    <xf numFmtId="164" fontId="23" fillId="39" borderId="16" xfId="0" applyNumberFormat="1" applyFont="1" applyFill="1" applyBorder="1" applyAlignment="1">
      <alignment horizontal="center" vertical="center"/>
    </xf>
    <xf numFmtId="164" fontId="23" fillId="39" borderId="14" xfId="0" applyNumberFormat="1" applyFont="1" applyFill="1" applyBorder="1" applyAlignment="1">
      <alignment horizontal="center" vertical="center"/>
    </xf>
    <xf numFmtId="164" fontId="23" fillId="39" borderId="13" xfId="0" applyNumberFormat="1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vertical="center"/>
    </xf>
    <xf numFmtId="0" fontId="36" fillId="41" borderId="13" xfId="0" applyFont="1" applyFill="1" applyBorder="1" applyAlignment="1">
      <alignment horizontal="center" vertical="center" wrapText="1"/>
    </xf>
    <xf numFmtId="0" fontId="36" fillId="41" borderId="10" xfId="0" applyFont="1" applyFill="1" applyBorder="1" applyAlignment="1">
      <alignment horizontal="center" vertical="center" wrapText="1"/>
    </xf>
    <xf numFmtId="0" fontId="36" fillId="37" borderId="17" xfId="0" applyFont="1" applyFill="1" applyBorder="1" applyAlignment="1">
      <alignment horizontal="center" vertical="center" wrapText="1"/>
    </xf>
    <xf numFmtId="0" fontId="36" fillId="37" borderId="16" xfId="0" applyFont="1" applyFill="1" applyBorder="1" applyAlignment="1">
      <alignment horizontal="center" vertical="center" wrapText="1"/>
    </xf>
    <xf numFmtId="10" fontId="36" fillId="0" borderId="19" xfId="97" applyNumberFormat="1" applyFont="1" applyFill="1" applyBorder="1" applyAlignment="1">
      <alignment vertical="center"/>
    </xf>
    <xf numFmtId="3" fontId="36" fillId="39" borderId="15" xfId="97" applyNumberFormat="1" applyFont="1" applyFill="1" applyBorder="1" applyAlignment="1">
      <alignment horizontal="center" vertical="center"/>
    </xf>
    <xf numFmtId="3" fontId="36" fillId="0" borderId="15" xfId="97" applyNumberFormat="1" applyFont="1" applyFill="1" applyBorder="1" applyAlignment="1">
      <alignment vertical="center"/>
    </xf>
    <xf numFmtId="10" fontId="36" fillId="39" borderId="19" xfId="97" applyNumberFormat="1" applyFont="1" applyFill="1" applyBorder="1" applyAlignment="1">
      <alignment vertical="center"/>
    </xf>
    <xf numFmtId="10" fontId="36" fillId="33" borderId="19" xfId="97" applyNumberFormat="1" applyFont="1" applyFill="1" applyBorder="1" applyAlignment="1">
      <alignment vertical="center"/>
    </xf>
    <xf numFmtId="3" fontId="36" fillId="33" borderId="15" xfId="97" applyNumberFormat="1" applyFont="1" applyFill="1" applyBorder="1" applyAlignment="1">
      <alignment vertical="center"/>
    </xf>
    <xf numFmtId="3" fontId="19" fillId="33" borderId="25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36" fillId="42" borderId="13" xfId="0" applyFont="1" applyFill="1" applyBorder="1" applyAlignment="1">
      <alignment horizontal="center" vertical="center" wrapText="1"/>
    </xf>
    <xf numFmtId="0" fontId="36" fillId="42" borderId="10" xfId="0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6" fontId="39" fillId="0" borderId="0" xfId="0" applyNumberFormat="1" applyFont="1" applyFill="1" applyBorder="1" applyAlignment="1">
      <alignment horizontal="left" vertical="center"/>
    </xf>
    <xf numFmtId="0" fontId="40" fillId="0" borderId="18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38" fillId="0" borderId="0" xfId="0" applyFont="1" applyAlignment="1">
      <alignment horizontal="left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</cellXfs>
  <cellStyles count="98">
    <cellStyle name="20% - 1. jelölőszín 2" xfId="1"/>
    <cellStyle name="20% - 2. jelölőszín 2" xfId="2"/>
    <cellStyle name="20% - 3. jelölőszín 2" xfId="3"/>
    <cellStyle name="20% - 4. jelölőszín 2" xfId="4"/>
    <cellStyle name="20% - 5. jelölőszín 2" xfId="5"/>
    <cellStyle name="20% - 6. jelölőszín 2" xfId="6"/>
    <cellStyle name="40% - 1. jelölőszín 2" xfId="7"/>
    <cellStyle name="40% - 2. jelölőszín 2" xfId="8"/>
    <cellStyle name="40% - 3. jelölőszín 2" xfId="9"/>
    <cellStyle name="40% - 4. jelölőszín 2" xfId="10"/>
    <cellStyle name="40% - 5. jelölőszín 2" xfId="11"/>
    <cellStyle name="40% - 6. jelölőszín 2" xfId="12"/>
    <cellStyle name="60% - 1. jelölőszín 2" xfId="13"/>
    <cellStyle name="60% - 2. jelölőszín 2" xfId="14"/>
    <cellStyle name="60% - 3. jelölőszín 2" xfId="15"/>
    <cellStyle name="60% - 4. jelölőszín 2" xfId="16"/>
    <cellStyle name="60% - 5. jelölőszín 2" xfId="17"/>
    <cellStyle name="60% - 6. jelölőszín 2" xfId="18"/>
    <cellStyle name="Bevitel 2" xfId="19"/>
    <cellStyle name="Címsor 1 2" xfId="20"/>
    <cellStyle name="Címsor 2 2" xfId="21"/>
    <cellStyle name="Címsor 3 2" xfId="22"/>
    <cellStyle name="Címsor 4 2" xfId="23"/>
    <cellStyle name="Ellenőrzőcella 2" xfId="24"/>
    <cellStyle name="Figyelmeztetés 2" xfId="25"/>
    <cellStyle name="Hivatkozott cella 2" xfId="26"/>
    <cellStyle name="Jegyzet 2" xfId="27"/>
    <cellStyle name="Jelölőszín (1) 2" xfId="28"/>
    <cellStyle name="Jelölőszín (2) 2" xfId="29"/>
    <cellStyle name="Jelölőszín (3) 2" xfId="30"/>
    <cellStyle name="Jelölőszín (4) 2" xfId="31"/>
    <cellStyle name="Jelölőszín (5) 2" xfId="32"/>
    <cellStyle name="Jelölőszín (6) 2" xfId="33"/>
    <cellStyle name="Jó 2" xfId="34"/>
    <cellStyle name="Kimenet 2" xfId="35"/>
    <cellStyle name="Magyarázó szöveg 2" xfId="36"/>
    <cellStyle name="Normál" xfId="0" builtinId="0"/>
    <cellStyle name="Normál 10" xfId="37"/>
    <cellStyle name="Normál 11" xfId="38"/>
    <cellStyle name="Normál 11 2" xfId="39"/>
    <cellStyle name="Normál 11 3" xfId="40"/>
    <cellStyle name="Normál 12" xfId="41"/>
    <cellStyle name="Normál 12 2" xfId="42"/>
    <cellStyle name="Normál 13" xfId="43"/>
    <cellStyle name="Normál 14" xfId="44"/>
    <cellStyle name="Normál 15" xfId="45"/>
    <cellStyle name="Normál 16" xfId="46"/>
    <cellStyle name="Normál 17" xfId="47"/>
    <cellStyle name="Normál 2" xfId="48"/>
    <cellStyle name="Normál 2 10" xfId="49"/>
    <cellStyle name="Normál 2 10 2" xfId="50"/>
    <cellStyle name="Normál 2 11" xfId="51"/>
    <cellStyle name="Normál 2 11 2" xfId="52"/>
    <cellStyle name="Normál 2 11 3" xfId="53"/>
    <cellStyle name="Normal 2 2" xfId="54"/>
    <cellStyle name="Normál 2 2" xfId="55"/>
    <cellStyle name="Normál 2 2 2" xfId="56"/>
    <cellStyle name="Normál 2 2 2 2" xfId="57"/>
    <cellStyle name="Normal 2 3" xfId="58"/>
    <cellStyle name="Normál 2 3" xfId="59"/>
    <cellStyle name="Normál 2 3 2" xfId="60"/>
    <cellStyle name="Normal 2 4" xfId="61"/>
    <cellStyle name="Normál 2 4" xfId="62"/>
    <cellStyle name="Normál 2 5" xfId="63"/>
    <cellStyle name="Normál 2 5 2" xfId="64"/>
    <cellStyle name="Normál 2 6" xfId="65"/>
    <cellStyle name="Normál 2 6 2" xfId="66"/>
    <cellStyle name="Normál 2 7" xfId="67"/>
    <cellStyle name="Normál 2 7 2" xfId="68"/>
    <cellStyle name="Normál 2 8" xfId="69"/>
    <cellStyle name="Normál 2 8 2" xfId="70"/>
    <cellStyle name="Normál 2 9" xfId="71"/>
    <cellStyle name="Normál 2 9 2" xfId="72"/>
    <cellStyle name="Normál 3" xfId="73"/>
    <cellStyle name="Normal 3 2" xfId="74"/>
    <cellStyle name="Normál 3 2" xfId="75"/>
    <cellStyle name="Normál 3 3" xfId="76"/>
    <cellStyle name="Normál 3 4" xfId="77"/>
    <cellStyle name="Normál 3 5" xfId="78"/>
    <cellStyle name="Normál 3 6" xfId="79"/>
    <cellStyle name="Normál 3 7" xfId="80"/>
    <cellStyle name="Normal 4" xfId="81"/>
    <cellStyle name="Normál 4" xfId="82"/>
    <cellStyle name="Normál 4 2" xfId="83"/>
    <cellStyle name="Normál 4 3" xfId="84"/>
    <cellStyle name="Normal 5" xfId="85"/>
    <cellStyle name="Normál 5" xfId="86"/>
    <cellStyle name="Normál 6" xfId="87"/>
    <cellStyle name="Normal 6 2" xfId="88"/>
    <cellStyle name="Normal 6 3" xfId="89"/>
    <cellStyle name="Normál 7" xfId="90"/>
    <cellStyle name="Normál 8" xfId="91"/>
    <cellStyle name="Normál 9" xfId="92"/>
    <cellStyle name="Összesen 2" xfId="93"/>
    <cellStyle name="Rossz 2" xfId="94"/>
    <cellStyle name="Semleges 2" xfId="95"/>
    <cellStyle name="Számítás 2" xfId="96"/>
    <cellStyle name="Százalék" xfId="97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hu-HU" sz="1100">
                <a:latin typeface="Times New Roman" panose="02020603050405020304" pitchFamily="18" charset="0"/>
                <a:cs typeface="Times New Roman" panose="02020603050405020304" pitchFamily="18" charset="0"/>
              </a:rPr>
              <a:t>Az ujjnyomat nélküli eSZIG okmányok megoszlása az ujjnyomat hiányának okai szerint a (2021.08.01-ig a 12 év felettieknél - bal értéktengely, 2021.08.02-ától a 6 év felettieknél - jobb értéktengely)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6875870649363146E-2"/>
          <c:y val="0.13446540880503144"/>
          <c:w val="0.66335632672248812"/>
          <c:h val="0.5714026312748642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Alapadatok!$D$25</c:f>
              <c:strCache>
                <c:ptCount val="1"/>
                <c:pt idx="0">
                  <c:v>ujjnyomatot nem igényelt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Alapadatok!$A$26:$A$37</c:f>
              <c:strCache>
                <c:ptCount val="12"/>
                <c:pt idx="0">
                  <c:v>2021. január</c:v>
                </c:pt>
                <c:pt idx="1">
                  <c:v>2021. február</c:v>
                </c:pt>
                <c:pt idx="2">
                  <c:v>2021. március</c:v>
                </c:pt>
                <c:pt idx="3">
                  <c:v>2021. április</c:v>
                </c:pt>
                <c:pt idx="4">
                  <c:v>2021. május</c:v>
                </c:pt>
                <c:pt idx="5">
                  <c:v>2021. június</c:v>
                </c:pt>
                <c:pt idx="6">
                  <c:v>2021. július</c:v>
                </c:pt>
                <c:pt idx="7">
                  <c:v>2021. augusztus</c:v>
                </c:pt>
                <c:pt idx="8">
                  <c:v>2021. szeptember</c:v>
                </c:pt>
                <c:pt idx="9">
                  <c:v>2021. október</c:v>
                </c:pt>
                <c:pt idx="10">
                  <c:v>2021. november</c:v>
                </c:pt>
                <c:pt idx="11">
                  <c:v>2021. december</c:v>
                </c:pt>
              </c:strCache>
            </c:strRef>
          </c:cat>
          <c:val>
            <c:numRef>
              <c:f>Alapadatok!$D$26:$D$37</c:f>
              <c:numCache>
                <c:formatCode>#,##0_ ;[Red]\-#,##0\ </c:formatCode>
                <c:ptCount val="12"/>
                <c:pt idx="0">
                  <c:v>27142</c:v>
                </c:pt>
                <c:pt idx="1">
                  <c:v>27714</c:v>
                </c:pt>
                <c:pt idx="2">
                  <c:v>24598</c:v>
                </c:pt>
                <c:pt idx="3">
                  <c:v>23804</c:v>
                </c:pt>
                <c:pt idx="4">
                  <c:v>40681</c:v>
                </c:pt>
                <c:pt idx="5">
                  <c:v>61506</c:v>
                </c:pt>
                <c:pt idx="6">
                  <c:v>52185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7D-469F-AC5D-D11645CA316D}"/>
            </c:ext>
          </c:extLst>
        </c:ser>
        <c:ser>
          <c:idx val="0"/>
          <c:order val="1"/>
          <c:tx>
            <c:strRef>
              <c:f>Alapadatok!$E$25</c:f>
              <c:strCache>
                <c:ptCount val="1"/>
                <c:pt idx="0">
                  <c:v>ujjnyomat adására képtelen</c:v>
                </c:pt>
              </c:strCache>
            </c:strRef>
          </c:tx>
          <c:invertIfNegative val="0"/>
          <c:dLbls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Alapadatok!$A$26:$A$37</c:f>
              <c:strCache>
                <c:ptCount val="12"/>
                <c:pt idx="0">
                  <c:v>2021. január</c:v>
                </c:pt>
                <c:pt idx="1">
                  <c:v>2021. február</c:v>
                </c:pt>
                <c:pt idx="2">
                  <c:v>2021. március</c:v>
                </c:pt>
                <c:pt idx="3">
                  <c:v>2021. április</c:v>
                </c:pt>
                <c:pt idx="4">
                  <c:v>2021. május</c:v>
                </c:pt>
                <c:pt idx="5">
                  <c:v>2021. június</c:v>
                </c:pt>
                <c:pt idx="6">
                  <c:v>2021. július</c:v>
                </c:pt>
                <c:pt idx="7">
                  <c:v>2021. augusztus</c:v>
                </c:pt>
                <c:pt idx="8">
                  <c:v>2021. szeptember</c:v>
                </c:pt>
                <c:pt idx="9">
                  <c:v>2021. október</c:v>
                </c:pt>
                <c:pt idx="10">
                  <c:v>2021. november</c:v>
                </c:pt>
                <c:pt idx="11">
                  <c:v>2021. december</c:v>
                </c:pt>
              </c:strCache>
            </c:strRef>
          </c:cat>
          <c:val>
            <c:numRef>
              <c:f>Alapadatok!$E$26:$E$37</c:f>
              <c:numCache>
                <c:formatCode>#,##0_ ;[Red]\-#,##0\ </c:formatCode>
                <c:ptCount val="12"/>
                <c:pt idx="0">
                  <c:v>228</c:v>
                </c:pt>
                <c:pt idx="1">
                  <c:v>238</c:v>
                </c:pt>
                <c:pt idx="2">
                  <c:v>244</c:v>
                </c:pt>
                <c:pt idx="3">
                  <c:v>239</c:v>
                </c:pt>
                <c:pt idx="4">
                  <c:v>321</c:v>
                </c:pt>
                <c:pt idx="5">
                  <c:v>343</c:v>
                </c:pt>
                <c:pt idx="6">
                  <c:v>248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7D-469F-AC5D-D11645CA316D}"/>
            </c:ext>
          </c:extLst>
        </c:ser>
        <c:ser>
          <c:idx val="1"/>
          <c:order val="2"/>
          <c:tx>
            <c:strRef>
              <c:f>Alapadatok!$F$25</c:f>
              <c:strCache>
                <c:ptCount val="1"/>
                <c:pt idx="0">
                  <c:v>ujjnyomat hiány egyéb ok miatt</c:v>
                </c:pt>
              </c:strCache>
            </c:strRef>
          </c:tx>
          <c:invertIfNegative val="0"/>
          <c:dLbls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Alapadatok!$A$26:$A$37</c:f>
              <c:strCache>
                <c:ptCount val="12"/>
                <c:pt idx="0">
                  <c:v>2021. január</c:v>
                </c:pt>
                <c:pt idx="1">
                  <c:v>2021. február</c:v>
                </c:pt>
                <c:pt idx="2">
                  <c:v>2021. március</c:v>
                </c:pt>
                <c:pt idx="3">
                  <c:v>2021. április</c:v>
                </c:pt>
                <c:pt idx="4">
                  <c:v>2021. május</c:v>
                </c:pt>
                <c:pt idx="5">
                  <c:v>2021. június</c:v>
                </c:pt>
                <c:pt idx="6">
                  <c:v>2021. július</c:v>
                </c:pt>
                <c:pt idx="7">
                  <c:v>2021. augusztus</c:v>
                </c:pt>
                <c:pt idx="8">
                  <c:v>2021. szeptember</c:v>
                </c:pt>
                <c:pt idx="9">
                  <c:v>2021. október</c:v>
                </c:pt>
                <c:pt idx="10">
                  <c:v>2021. november</c:v>
                </c:pt>
                <c:pt idx="11">
                  <c:v>2021. december</c:v>
                </c:pt>
              </c:strCache>
            </c:strRef>
          </c:cat>
          <c:val>
            <c:numRef>
              <c:f>Alapadatok!$F$26:$F$37</c:f>
              <c:numCache>
                <c:formatCode>#,##0_ ;[Red]\-#,##0\ </c:formatCode>
                <c:ptCount val="12"/>
                <c:pt idx="0">
                  <c:v>4636</c:v>
                </c:pt>
                <c:pt idx="1">
                  <c:v>4946</c:v>
                </c:pt>
                <c:pt idx="2">
                  <c:v>4512</c:v>
                </c:pt>
                <c:pt idx="3">
                  <c:v>4419</c:v>
                </c:pt>
                <c:pt idx="4">
                  <c:v>8882</c:v>
                </c:pt>
                <c:pt idx="5">
                  <c:v>10422</c:v>
                </c:pt>
                <c:pt idx="6">
                  <c:v>8916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7D-469F-AC5D-D11645CA3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55362304"/>
        <c:axId val="55363840"/>
      </c:barChart>
      <c:barChart>
        <c:barDir val="col"/>
        <c:grouping val="stacked"/>
        <c:varyColors val="0"/>
        <c:ser>
          <c:idx val="3"/>
          <c:order val="3"/>
          <c:tx>
            <c:strRef>
              <c:f>Alapadatok!$H$25</c:f>
              <c:strCache>
                <c:ptCount val="1"/>
                <c:pt idx="0">
                  <c:v>ujjnyomat adására átmenetileg képtelen</c:v>
                </c:pt>
              </c:strCache>
            </c:strRef>
          </c:tx>
          <c:invertIfNegative val="0"/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Alapadatok!$A$26:$A$37</c:f>
              <c:strCache>
                <c:ptCount val="12"/>
                <c:pt idx="0">
                  <c:v>2021. január</c:v>
                </c:pt>
                <c:pt idx="1">
                  <c:v>2021. február</c:v>
                </c:pt>
                <c:pt idx="2">
                  <c:v>2021. március</c:v>
                </c:pt>
                <c:pt idx="3">
                  <c:v>2021. április</c:v>
                </c:pt>
                <c:pt idx="4">
                  <c:v>2021. május</c:v>
                </c:pt>
                <c:pt idx="5">
                  <c:v>2021. június</c:v>
                </c:pt>
                <c:pt idx="6">
                  <c:v>2021. július</c:v>
                </c:pt>
                <c:pt idx="7">
                  <c:v>2021. augusztus</c:v>
                </c:pt>
                <c:pt idx="8">
                  <c:v>2021. szeptember</c:v>
                </c:pt>
                <c:pt idx="9">
                  <c:v>2021. október</c:v>
                </c:pt>
                <c:pt idx="10">
                  <c:v>2021. november</c:v>
                </c:pt>
                <c:pt idx="11">
                  <c:v>2021. december</c:v>
                </c:pt>
              </c:strCache>
            </c:strRef>
          </c:cat>
          <c:val>
            <c:numRef>
              <c:f>Alapadatok!$H$26:$H$37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1728</c:v>
                </c:pt>
                <c:pt idx="8">
                  <c:v>1903</c:v>
                </c:pt>
                <c:pt idx="9">
                  <c:v>1817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Alapadatok!$I$25</c:f>
              <c:strCache>
                <c:ptCount val="1"/>
                <c:pt idx="0">
                  <c:v>ujjnyomat adására véglegesen képtelen</c:v>
                </c:pt>
              </c:strCache>
            </c:strRef>
          </c:tx>
          <c:invertIfNegative val="0"/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Alapadatok!$A$26:$A$37</c:f>
              <c:strCache>
                <c:ptCount val="12"/>
                <c:pt idx="0">
                  <c:v>2021. január</c:v>
                </c:pt>
                <c:pt idx="1">
                  <c:v>2021. február</c:v>
                </c:pt>
                <c:pt idx="2">
                  <c:v>2021. március</c:v>
                </c:pt>
                <c:pt idx="3">
                  <c:v>2021. április</c:v>
                </c:pt>
                <c:pt idx="4">
                  <c:v>2021. május</c:v>
                </c:pt>
                <c:pt idx="5">
                  <c:v>2021. június</c:v>
                </c:pt>
                <c:pt idx="6">
                  <c:v>2021. július</c:v>
                </c:pt>
                <c:pt idx="7">
                  <c:v>2021. augusztus</c:v>
                </c:pt>
                <c:pt idx="8">
                  <c:v>2021. szeptember</c:v>
                </c:pt>
                <c:pt idx="9">
                  <c:v>2021. október</c:v>
                </c:pt>
                <c:pt idx="10">
                  <c:v>2021. november</c:v>
                </c:pt>
                <c:pt idx="11">
                  <c:v>2021. december</c:v>
                </c:pt>
              </c:strCache>
            </c:strRef>
          </c:cat>
          <c:val>
            <c:numRef>
              <c:f>Alapadatok!$I$26:$I$37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138</c:v>
                </c:pt>
                <c:pt idx="8">
                  <c:v>263</c:v>
                </c:pt>
                <c:pt idx="9">
                  <c:v>261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55371264"/>
        <c:axId val="55369728"/>
      </c:barChart>
      <c:catAx>
        <c:axId val="55362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55363840"/>
        <c:crosses val="autoZero"/>
        <c:auto val="1"/>
        <c:lblAlgn val="ctr"/>
        <c:lblOffset val="100"/>
        <c:noMultiLvlLbl val="0"/>
      </c:catAx>
      <c:valAx>
        <c:axId val="55363840"/>
        <c:scaling>
          <c:orientation val="minMax"/>
        </c:scaling>
        <c:delete val="0"/>
        <c:axPos val="l"/>
        <c:majorGridlines/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55362304"/>
        <c:crosses val="autoZero"/>
        <c:crossBetween val="between"/>
      </c:valAx>
      <c:valAx>
        <c:axId val="55369728"/>
        <c:scaling>
          <c:orientation val="minMax"/>
          <c:max val="10000"/>
        </c:scaling>
        <c:delete val="0"/>
        <c:axPos val="r"/>
        <c:numFmt formatCode="General" sourceLinked="1"/>
        <c:majorTickMark val="out"/>
        <c:minorTickMark val="none"/>
        <c:tickLblPos val="nextTo"/>
        <c:crossAx val="55371264"/>
        <c:crosses val="max"/>
        <c:crossBetween val="between"/>
        <c:majorUnit val="2000"/>
      </c:valAx>
      <c:catAx>
        <c:axId val="5537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553697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940195985655128"/>
          <c:y val="0.23868744348132953"/>
          <c:w val="0.19059804014344872"/>
          <c:h val="0.3944562076799224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hu-HU" sz="1200">
                <a:latin typeface="Times New Roman" panose="02020603050405020304" pitchFamily="18" charset="0"/>
                <a:cs typeface="Times New Roman" panose="02020603050405020304" pitchFamily="18" charset="0"/>
              </a:rPr>
              <a:t>Az eSZIG okmányok megoszlása a tároló elem alapján (határidő nélküli, chipet</a:t>
            </a:r>
            <a:r>
              <a:rPr lang="hu-HU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nem tartalmazó</a:t>
            </a:r>
            <a:r>
              <a:rPr lang="hu-HU" sz="1200">
                <a:latin typeface="Times New Roman" panose="02020603050405020304" pitchFamily="18" charset="0"/>
                <a:cs typeface="Times New Roman" panose="02020603050405020304" pitchFamily="18" charset="0"/>
              </a:rPr>
              <a:t> okmányt 2021.08.01-ig igényelhettek a 65 év felettiek</a:t>
            </a:r>
            <a:r>
              <a:rPr lang="hu-HU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)</a:t>
            </a:r>
            <a:r>
              <a:rPr lang="hu-HU" sz="120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</a:p>
        </c:rich>
      </c:tx>
      <c:layout>
        <c:manualLayout>
          <c:xMode val="edge"/>
          <c:yMode val="edge"/>
          <c:x val="0.10090855309752945"/>
          <c:y val="3.095622058805393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Alapadatok!$C$1</c:f>
              <c:strCache>
                <c:ptCount val="1"/>
                <c:pt idx="0">
                  <c:v>chipet tartalmaz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Alapadatok!$A$2:$A$13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Alapadatok!$C$2:$C$13</c:f>
              <c:numCache>
                <c:formatCode>#,##0_ ;[Red]\-#,##0\ </c:formatCode>
                <c:ptCount val="12"/>
                <c:pt idx="0">
                  <c:v>67398</c:v>
                </c:pt>
                <c:pt idx="1">
                  <c:v>71547</c:v>
                </c:pt>
                <c:pt idx="2">
                  <c:v>67496</c:v>
                </c:pt>
                <c:pt idx="3">
                  <c:v>70431</c:v>
                </c:pt>
                <c:pt idx="4">
                  <c:v>107593</c:v>
                </c:pt>
                <c:pt idx="5">
                  <c:v>169552</c:v>
                </c:pt>
                <c:pt idx="6">
                  <c:v>161463</c:v>
                </c:pt>
                <c:pt idx="7">
                  <c:v>172297</c:v>
                </c:pt>
                <c:pt idx="8">
                  <c:v>129750</c:v>
                </c:pt>
                <c:pt idx="9">
                  <c:v>109027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60-4C0D-A726-8380FE59D992}"/>
            </c:ext>
          </c:extLst>
        </c:ser>
        <c:ser>
          <c:idx val="2"/>
          <c:order val="1"/>
          <c:tx>
            <c:strRef>
              <c:f>Alapadatok!$E$1</c:f>
              <c:strCache>
                <c:ptCount val="1"/>
                <c:pt idx="0">
                  <c:v>chip nélküli 
(65 év felettiek)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Alapadatok!$A$2:$A$13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Alapadatok!$E$2:$E$13</c:f>
              <c:numCache>
                <c:formatCode>#,##0_ ;[Red]\-#,##0\ </c:formatCode>
                <c:ptCount val="12"/>
                <c:pt idx="0">
                  <c:v>4362</c:v>
                </c:pt>
                <c:pt idx="1">
                  <c:v>4696</c:v>
                </c:pt>
                <c:pt idx="2">
                  <c:v>4224</c:v>
                </c:pt>
                <c:pt idx="3">
                  <c:v>4108</c:v>
                </c:pt>
                <c:pt idx="4">
                  <c:v>8528</c:v>
                </c:pt>
                <c:pt idx="5">
                  <c:v>10042</c:v>
                </c:pt>
                <c:pt idx="6">
                  <c:v>8563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60-4C0D-A726-8380FE59D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774592"/>
        <c:axId val="55776384"/>
        <c:axId val="0"/>
      </c:bar3DChart>
      <c:catAx>
        <c:axId val="55774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55776384"/>
        <c:crosses val="autoZero"/>
        <c:auto val="1"/>
        <c:lblAlgn val="ctr"/>
        <c:lblOffset val="100"/>
        <c:noMultiLvlLbl val="0"/>
      </c:catAx>
      <c:valAx>
        <c:axId val="55776384"/>
        <c:scaling>
          <c:orientation val="minMax"/>
        </c:scaling>
        <c:delete val="0"/>
        <c:axPos val="l"/>
        <c:majorGridlines/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55774592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r"/>
      <c:layout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hu-HU" sz="1200">
                <a:latin typeface="Times New Roman" panose="02020603050405020304" pitchFamily="18" charset="0"/>
                <a:cs typeface="Times New Roman" panose="02020603050405020304" pitchFamily="18" charset="0"/>
              </a:rPr>
              <a:t>Az eSZIG okmányok megoszlása az</a:t>
            </a:r>
            <a:r>
              <a:rPr lang="hu-HU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ujjnyomat alapján (2021.08.01-ig a 12 éven felüliek, 2021.08.02-ától a 6 éven felüliek között)</a:t>
            </a:r>
            <a:endParaRPr lang="hu-H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3"/>
          <c:order val="0"/>
          <c:tx>
            <c:strRef>
              <c:f>Alapadatok!$I$1</c:f>
              <c:strCache>
                <c:ptCount val="1"/>
                <c:pt idx="0">
                  <c:v>ujjnyomatot tartalmaz 
a 12 év felettieknél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Alapadatok!$A$2:$A$13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Alapadatok!$I$2:$I$13</c:f>
              <c:numCache>
                <c:formatCode>#,##0_ ;[Red]\-#,##0\ </c:formatCode>
                <c:ptCount val="12"/>
                <c:pt idx="0">
                  <c:v>30932</c:v>
                </c:pt>
                <c:pt idx="1">
                  <c:v>32447</c:v>
                </c:pt>
                <c:pt idx="2">
                  <c:v>29585</c:v>
                </c:pt>
                <c:pt idx="3">
                  <c:v>29743</c:v>
                </c:pt>
                <c:pt idx="4">
                  <c:v>46471</c:v>
                </c:pt>
                <c:pt idx="5">
                  <c:v>70634</c:v>
                </c:pt>
                <c:pt idx="6">
                  <c:v>66776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0D-4A8C-A82D-C8E27660BD96}"/>
            </c:ext>
          </c:extLst>
        </c:ser>
        <c:ser>
          <c:idx val="4"/>
          <c:order val="1"/>
          <c:tx>
            <c:strRef>
              <c:f>Alapadatok!$K$1</c:f>
              <c:strCache>
                <c:ptCount val="1"/>
                <c:pt idx="0">
                  <c:v>ujjnyomat nélküli 
a 12 év felettieknél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Alapadatok!$A$2:$A$13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Alapadatok!$K$2:$K$13</c:f>
              <c:numCache>
                <c:formatCode>#,##0_ ;[Red]\-#,##0\ </c:formatCode>
                <c:ptCount val="12"/>
                <c:pt idx="0">
                  <c:v>32006</c:v>
                </c:pt>
                <c:pt idx="1">
                  <c:v>32898</c:v>
                </c:pt>
                <c:pt idx="2">
                  <c:v>29354</c:v>
                </c:pt>
                <c:pt idx="3">
                  <c:v>28462</c:v>
                </c:pt>
                <c:pt idx="4">
                  <c:v>49884</c:v>
                </c:pt>
                <c:pt idx="5">
                  <c:v>72271</c:v>
                </c:pt>
                <c:pt idx="6">
                  <c:v>61349</c:v>
                </c:pt>
                <c:pt idx="7" formatCode="0.00%">
                  <c:v>0</c:v>
                </c:pt>
                <c:pt idx="8" formatCode="0.00%">
                  <c:v>0</c:v>
                </c:pt>
                <c:pt idx="9" formatCode="0.00%">
                  <c:v>0</c:v>
                </c:pt>
                <c:pt idx="10" formatCode="0.00%">
                  <c:v>0</c:v>
                </c:pt>
                <c:pt idx="11" formatCode="0.00%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E0D-4A8C-A82D-C8E27660BD96}"/>
            </c:ext>
          </c:extLst>
        </c:ser>
        <c:ser>
          <c:idx val="0"/>
          <c:order val="2"/>
          <c:tx>
            <c:strRef>
              <c:f>Alapadatok!$N$1</c:f>
              <c:strCache>
                <c:ptCount val="1"/>
                <c:pt idx="0">
                  <c:v>ujjnyomatot tartalmaz 
a 6 év felettieknél</c:v>
                </c:pt>
              </c:strCache>
            </c:strRef>
          </c:tx>
          <c:invertIfNegative val="0"/>
          <c:cat>
            <c:strRef>
              <c:f>Alapadatok!$A$2:$A$13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Alapadatok!$N$2:$N$13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152518</c:v>
                </c:pt>
                <c:pt idx="8">
                  <c:v>114103</c:v>
                </c:pt>
                <c:pt idx="9">
                  <c:v>96777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3"/>
          <c:tx>
            <c:strRef>
              <c:f>Alapadatok!$P$1</c:f>
              <c:strCache>
                <c:ptCount val="1"/>
                <c:pt idx="0">
                  <c:v>ujjnyomat nélküli 
a 6 év felettieknél</c:v>
                </c:pt>
              </c:strCache>
            </c:strRef>
          </c:tx>
          <c:invertIfNegative val="0"/>
          <c:cat>
            <c:strRef>
              <c:f>Alapadatok!$A$2:$A$13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Alapadatok!$P$2:$P$13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1866</c:v>
                </c:pt>
                <c:pt idx="8">
                  <c:v>2166</c:v>
                </c:pt>
                <c:pt idx="9">
                  <c:v>2078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800576"/>
        <c:axId val="55802112"/>
        <c:axId val="0"/>
      </c:bar3DChart>
      <c:catAx>
        <c:axId val="55800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55802112"/>
        <c:crosses val="autoZero"/>
        <c:auto val="1"/>
        <c:lblAlgn val="ctr"/>
        <c:lblOffset val="100"/>
        <c:noMultiLvlLbl val="0"/>
      </c:catAx>
      <c:valAx>
        <c:axId val="55802112"/>
        <c:scaling>
          <c:orientation val="minMax"/>
        </c:scaling>
        <c:delete val="0"/>
        <c:axPos val="l"/>
        <c:majorGridlines/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558005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Az eSZIG okmányok megoszlása eSIGN igénylés alapján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5"/>
          <c:order val="0"/>
          <c:tx>
            <c:strRef>
              <c:f>Alapadatok!$S$1</c:f>
              <c:strCache>
                <c:ptCount val="1"/>
                <c:pt idx="0">
                  <c:v>eSIGN-t igényelt a 14 év felettieknél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Alapadatok!$A$2:$A$13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Alapadatok!$S$2:$S$13</c:f>
              <c:numCache>
                <c:formatCode>#,##0_ ;[Red]\-#,##0\ </c:formatCode>
                <c:ptCount val="12"/>
                <c:pt idx="0">
                  <c:v>1291</c:v>
                </c:pt>
                <c:pt idx="1">
                  <c:v>1139</c:v>
                </c:pt>
                <c:pt idx="2">
                  <c:v>1042</c:v>
                </c:pt>
                <c:pt idx="3">
                  <c:v>1017</c:v>
                </c:pt>
                <c:pt idx="4">
                  <c:v>1206</c:v>
                </c:pt>
                <c:pt idx="5">
                  <c:v>1524</c:v>
                </c:pt>
                <c:pt idx="6">
                  <c:v>1767</c:v>
                </c:pt>
                <c:pt idx="7">
                  <c:v>1720</c:v>
                </c:pt>
                <c:pt idx="8">
                  <c:v>1832</c:v>
                </c:pt>
                <c:pt idx="9">
                  <c:v>1242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3D-4783-86E6-605B2FC3E773}"/>
            </c:ext>
          </c:extLst>
        </c:ser>
        <c:ser>
          <c:idx val="6"/>
          <c:order val="1"/>
          <c:tx>
            <c:strRef>
              <c:f>Alapadatok!$U$1</c:f>
              <c:strCache>
                <c:ptCount val="1"/>
                <c:pt idx="0">
                  <c:v>eSIGN-t nem igényelt
 a 14 év felettieknél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Alapadatok!$A$2:$A$13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Alapadatok!$U$2:$U$13</c:f>
              <c:numCache>
                <c:formatCode>#,##0_ ;[Red]\-#,##0\ </c:formatCode>
                <c:ptCount val="12"/>
                <c:pt idx="0">
                  <c:v>59520</c:v>
                </c:pt>
                <c:pt idx="1">
                  <c:v>61514</c:v>
                </c:pt>
                <c:pt idx="2">
                  <c:v>55626</c:v>
                </c:pt>
                <c:pt idx="3">
                  <c:v>54755</c:v>
                </c:pt>
                <c:pt idx="4">
                  <c:v>90696</c:v>
                </c:pt>
                <c:pt idx="5">
                  <c:v>130327</c:v>
                </c:pt>
                <c:pt idx="6">
                  <c:v>114526</c:v>
                </c:pt>
                <c:pt idx="7">
                  <c:v>114407</c:v>
                </c:pt>
                <c:pt idx="8">
                  <c:v>97607</c:v>
                </c:pt>
                <c:pt idx="9">
                  <c:v>81258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3D-4783-86E6-605B2FC3E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832960"/>
        <c:axId val="55834496"/>
        <c:axId val="0"/>
      </c:bar3DChart>
      <c:catAx>
        <c:axId val="55832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55834496"/>
        <c:crosses val="autoZero"/>
        <c:auto val="1"/>
        <c:lblAlgn val="ctr"/>
        <c:lblOffset val="100"/>
        <c:noMultiLvlLbl val="0"/>
      </c:catAx>
      <c:valAx>
        <c:axId val="55834496"/>
        <c:scaling>
          <c:orientation val="minMax"/>
        </c:scaling>
        <c:delete val="0"/>
        <c:axPos val="l"/>
        <c:majorGridlines/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5583296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>
        <c:manualLayout>
          <c:xMode val="edge"/>
          <c:yMode val="edge"/>
          <c:x val="0.68590475128149231"/>
          <c:y val="0.38716965999001857"/>
          <c:w val="0.29864128864123796"/>
          <c:h val="0.29891951384389015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hu-HU" sz="1200">
                <a:latin typeface="Times New Roman" panose="02020603050405020304" pitchFamily="18" charset="0"/>
                <a:cs typeface="Times New Roman" panose="02020603050405020304" pitchFamily="18" charset="0"/>
              </a:rPr>
              <a:t>A 2021. évben igényelt eSZIG összevetése az előző év azonos időszakában igényelt eSZIG mennyiségével</a:t>
            </a:r>
          </a:p>
        </c:rich>
      </c:tx>
      <c:layout>
        <c:manualLayout>
          <c:xMode val="edge"/>
          <c:yMode val="edge"/>
          <c:x val="0.14104140340220997"/>
          <c:y val="5.242658361843769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913485220057098E-2"/>
          <c:y val="0.19884393063583816"/>
          <c:w val="0.88487002853224461"/>
          <c:h val="0.5443253986315294"/>
        </c:manualLayout>
      </c:layout>
      <c:lineChart>
        <c:grouping val="standard"/>
        <c:varyColors val="0"/>
        <c:ser>
          <c:idx val="0"/>
          <c:order val="0"/>
          <c:tx>
            <c:v>2020. évben igényelt eSZIG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4"/>
            <c:spPr>
              <a:solidFill>
                <a:sysClr val="window" lastClr="FFFFFF"/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2.6467961630019861E-2"/>
                  <c:y val="-8.7361298845196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440998797147442E-2"/>
                  <c:y val="-9.7150078040757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884002648148409E-2"/>
                  <c:y val="8.0957165555208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8858244240042446E-2"/>
                  <c:y val="-9.806622255550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6475849731663684E-2"/>
                  <c:y val="-6.9125640664078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6437160471220168E-2"/>
                  <c:y val="9.3693452379196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44091671009818E-2"/>
                  <c:y val="9.0134584443758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8984792931417924E-2"/>
                  <c:y val="8.9785010628813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9145879665805133E-2"/>
                  <c:y val="8.8374030412036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8860972531105367E-2"/>
                  <c:y val="8.2481720386967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8864254222247265E-2"/>
                  <c:y val="-9.7418699750607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8857868616154643E-2"/>
                  <c:y val="-8.992572515179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9BBB59">
                  <a:lumMod val="20000"/>
                  <a:lumOff val="80000"/>
                </a:srgbClr>
              </a:solidFill>
              <a:ln>
                <a:solidFill>
                  <a:schemeClr val="tx1"/>
                </a:solidFill>
              </a:ln>
              <a:effectLst/>
            </c:spPr>
            <c:txPr>
              <a:bodyPr rot="-5400000" vert="horz"/>
              <a:lstStyle/>
              <a:p>
                <a:pPr>
                  <a:defRPr sz="8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'[1]statisztikai görbék számítási h'!$B$27:$B$38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'Szakrendszeri alapadatok'!$C$33:$C$44</c:f>
              <c:numCache>
                <c:formatCode>#,##0</c:formatCode>
                <c:ptCount val="12"/>
                <c:pt idx="0">
                  <c:v>106914</c:v>
                </c:pt>
                <c:pt idx="1">
                  <c:v>91495</c:v>
                </c:pt>
                <c:pt idx="2">
                  <c:v>52423</c:v>
                </c:pt>
                <c:pt idx="3">
                  <c:v>20652</c:v>
                </c:pt>
                <c:pt idx="4">
                  <c:v>66234</c:v>
                </c:pt>
                <c:pt idx="5">
                  <c:v>135771</c:v>
                </c:pt>
                <c:pt idx="6">
                  <c:v>139491</c:v>
                </c:pt>
                <c:pt idx="7">
                  <c:v>136277</c:v>
                </c:pt>
                <c:pt idx="8">
                  <c:v>107546</c:v>
                </c:pt>
                <c:pt idx="9">
                  <c:v>94290</c:v>
                </c:pt>
                <c:pt idx="10">
                  <c:v>62156</c:v>
                </c:pt>
                <c:pt idx="11">
                  <c:v>45528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EA4-44E0-81F5-624E7F5DE051}"/>
            </c:ext>
          </c:extLst>
        </c:ser>
        <c:ser>
          <c:idx val="1"/>
          <c:order val="1"/>
          <c:tx>
            <c:v>2021. évben igényelt eSZIG</c:v>
          </c:tx>
          <c:spPr>
            <a:ln w="28575">
              <a:solidFill>
                <a:srgbClr val="C0504D"/>
              </a:solidFill>
            </a:ln>
          </c:spPr>
          <c:marker>
            <c:symbol val="circle"/>
            <c:size val="4"/>
            <c:spPr>
              <a:solidFill>
                <a:srgbClr val="C0504D">
                  <a:lumMod val="60000"/>
                  <a:lumOff val="40000"/>
                </a:srgbClr>
              </a:solidFill>
              <a:ln w="12700">
                <a:solidFill>
                  <a:srgbClr val="FF0000"/>
                </a:solidFill>
              </a:ln>
            </c:spPr>
          </c:marker>
          <c:dLbls>
            <c:dLbl>
              <c:idx val="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6475849731663684E-2"/>
                  <c:y val="-7.86762332875691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8861061419200956E-2"/>
                  <c:y val="-8.6169207886385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6475849731663684E-2"/>
                  <c:y val="-8.9915695185793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2713178294573643E-2"/>
                  <c:y val="-4.1211360293488604E-2"/>
                </c:manualLayout>
              </c:layout>
              <c:spPr>
                <a:solidFill>
                  <a:srgbClr val="C0504D">
                    <a:lumMod val="40000"/>
                    <a:lumOff val="60000"/>
                  </a:srgbClr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 rot="0" vert="horz"/>
                <a:lstStyle/>
                <a:p>
                  <a:pPr>
                    <a:defRPr sz="800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pPr>
                <a:solidFill>
                  <a:srgbClr val="C0504D">
                    <a:lumMod val="40000"/>
                    <a:lumOff val="60000"/>
                  </a:srgbClr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 rot="0" vert="horz"/>
                <a:lstStyle/>
                <a:p>
                  <a:pPr>
                    <a:defRPr sz="800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3435114503816793E-2"/>
                  <c:y val="-4.0836711563547796E-2"/>
                </c:manualLayout>
              </c:layout>
              <c:spPr>
                <a:solidFill>
                  <a:srgbClr val="C0504D">
                    <a:lumMod val="40000"/>
                    <a:lumOff val="60000"/>
                  </a:srgbClr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 rot="0" vert="horz"/>
                <a:lstStyle/>
                <a:p>
                  <a:pPr>
                    <a:defRPr sz="800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8244274809160305E-2"/>
                  <c:y val="-0.1011551570840174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0534351145038167E-2"/>
                  <c:y val="-9.7408669784609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0504D">
                  <a:lumMod val="40000"/>
                  <a:lumOff val="60000"/>
                </a:srgbClr>
              </a:solidFill>
              <a:ln>
                <a:solidFill>
                  <a:sysClr val="windowText" lastClr="000000"/>
                </a:solidFill>
              </a:ln>
            </c:spPr>
            <c:txPr>
              <a:bodyPr rot="-5400000" vert="horz"/>
              <a:lstStyle/>
              <a:p>
                <a:pPr>
                  <a:defRPr sz="8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'[1]statisztikai görbék számítási h'!$B$27:$B$38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'Szakrendszeri alapadatok'!$F$33:$F$42</c:f>
              <c:numCache>
                <c:formatCode>#,##0</c:formatCode>
                <c:ptCount val="10"/>
                <c:pt idx="0">
                  <c:v>71760</c:v>
                </c:pt>
                <c:pt idx="1">
                  <c:v>76243</c:v>
                </c:pt>
                <c:pt idx="2">
                  <c:v>71720</c:v>
                </c:pt>
                <c:pt idx="3">
                  <c:v>74539</c:v>
                </c:pt>
                <c:pt idx="4">
                  <c:v>116121</c:v>
                </c:pt>
                <c:pt idx="5">
                  <c:v>179594</c:v>
                </c:pt>
                <c:pt idx="6">
                  <c:v>170026</c:v>
                </c:pt>
                <c:pt idx="7">
                  <c:v>172297</c:v>
                </c:pt>
                <c:pt idx="8">
                  <c:v>129750</c:v>
                </c:pt>
                <c:pt idx="9">
                  <c:v>109027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6EA4-44E0-81F5-624E7F5DE0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867648"/>
        <c:axId val="55894016"/>
      </c:lineChart>
      <c:catAx>
        <c:axId val="5586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 anchor="ctr" anchorCtr="0"/>
          <a:lstStyle/>
          <a:p>
            <a:pPr>
              <a:defRPr sz="800" b="0" baseline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55894016"/>
        <c:crosses val="autoZero"/>
        <c:auto val="1"/>
        <c:lblAlgn val="ctr"/>
        <c:lblOffset val="100"/>
        <c:noMultiLvlLbl val="0"/>
      </c:catAx>
      <c:valAx>
        <c:axId val="55894016"/>
        <c:scaling>
          <c:orientation val="minMax"/>
          <c:max val="1800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55867648"/>
        <c:crosses val="autoZero"/>
        <c:crossBetween val="between"/>
      </c:valAx>
      <c:spPr>
        <a:solidFill>
          <a:sysClr val="window" lastClr="FFFFFF">
            <a:lumMod val="95000"/>
          </a:sysClr>
        </a:solidFill>
      </c:spPr>
    </c:plotArea>
    <c:legend>
      <c:legendPos val="b"/>
      <c:layout/>
      <c:overlay val="0"/>
      <c:txPr>
        <a:bodyPr/>
        <a:lstStyle/>
        <a:p>
          <a:pPr>
            <a:defRPr sz="10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chip nélküli</a:t>
            </a:r>
            <a:r>
              <a:rPr lang="hu-HU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(65 év felettiek</a:t>
            </a:r>
            <a:r>
              <a:rPr lang="hu-HU" sz="1200">
                <a:latin typeface="Times New Roman" panose="02020603050405020304" pitchFamily="18" charset="0"/>
                <a:cs typeface="Times New Roman" panose="02020603050405020304" pitchFamily="18" charset="0"/>
              </a:rPr>
              <a:t>, 2021.08.01-ig</a:t>
            </a: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844470241997871"/>
          <c:y val="0.204848387092156"/>
          <c:w val="0.83722500130243782"/>
          <c:h val="0.3393727800654831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Jelentés!$E$3</c:f>
              <c:strCache>
                <c:ptCount val="1"/>
                <c:pt idx="0">
                  <c:v>chip nélküli 
(65 év felettiek)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2.424241267362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2.4242412673627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3.0303015842034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818133229237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3.0303015842034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Jelentés!$A$4:$A$15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Jelentés!$E$4:$E$15</c:f>
              <c:numCache>
                <c:formatCode>#,##0_ ;[Red]\-#,##0\ </c:formatCode>
                <c:ptCount val="12"/>
                <c:pt idx="0">
                  <c:v>4362</c:v>
                </c:pt>
                <c:pt idx="1">
                  <c:v>4696</c:v>
                </c:pt>
                <c:pt idx="2">
                  <c:v>4224</c:v>
                </c:pt>
                <c:pt idx="3">
                  <c:v>4108</c:v>
                </c:pt>
                <c:pt idx="4">
                  <c:v>8528</c:v>
                </c:pt>
                <c:pt idx="5">
                  <c:v>10042</c:v>
                </c:pt>
                <c:pt idx="6">
                  <c:v>8563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55-40A5-807B-F237C293E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11168"/>
        <c:axId val="55912704"/>
      </c:barChart>
      <c:catAx>
        <c:axId val="55911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55912704"/>
        <c:crosses val="autoZero"/>
        <c:auto val="1"/>
        <c:lblAlgn val="ctr"/>
        <c:lblOffset val="100"/>
        <c:noMultiLvlLbl val="0"/>
      </c:catAx>
      <c:valAx>
        <c:axId val="55912704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55911168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b"/>
      <c:layout/>
      <c:overlay val="0"/>
      <c:txPr>
        <a:bodyPr/>
        <a:lstStyle/>
        <a:p>
          <a:pPr>
            <a:defRPr sz="9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hu-HU" sz="1200">
                <a:latin typeface="Times New Roman" panose="02020603050405020304" pitchFamily="18" charset="0"/>
                <a:cs typeface="Times New Roman" panose="02020603050405020304" pitchFamily="18" charset="0"/>
              </a:rPr>
              <a:t>ujjnyomat nélküli</a:t>
            </a:r>
            <a:r>
              <a:rPr lang="hu-HU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(2021.08.01-ig a </a:t>
            </a:r>
            <a:r>
              <a:rPr lang="hu-HU" sz="1200" b="1" i="0" u="none" strike="noStrike" baseline="0">
                <a:effectLst/>
              </a:rPr>
              <a:t>12 év felettieknél, 2021.08.02-ától a 6 év felettieknél</a:t>
            </a:r>
            <a:r>
              <a:rPr lang="hu-HU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)</a:t>
            </a:r>
            <a:endParaRPr lang="hu-H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8187160815424391"/>
          <c:y val="2.38929811192955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6668585228655"/>
          <c:y val="0.22408831980221175"/>
          <c:w val="0.83117564336108329"/>
          <c:h val="0.30592184942033346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Jelentés!$K$3</c:f>
              <c:strCache>
                <c:ptCount val="1"/>
                <c:pt idx="0">
                  <c:v>ujjnyomat nélküli 
a 12 év felettieknél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3.1897926634768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3.1897926634768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3.1897926634768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2.5518341307814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Jelentés!$A$4:$A$15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Jelentés!$K$4:$K$15</c:f>
              <c:numCache>
                <c:formatCode>#,##0_ ;[Red]\-#,##0\ </c:formatCode>
                <c:ptCount val="12"/>
                <c:pt idx="0">
                  <c:v>32006</c:v>
                </c:pt>
                <c:pt idx="1">
                  <c:v>32898</c:v>
                </c:pt>
                <c:pt idx="2">
                  <c:v>29354</c:v>
                </c:pt>
                <c:pt idx="3">
                  <c:v>28462</c:v>
                </c:pt>
                <c:pt idx="4">
                  <c:v>49884</c:v>
                </c:pt>
                <c:pt idx="5">
                  <c:v>72271</c:v>
                </c:pt>
                <c:pt idx="6">
                  <c:v>61349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103-4833-B337-2E08780E5E67}"/>
            </c:ext>
          </c:extLst>
        </c:ser>
        <c:ser>
          <c:idx val="0"/>
          <c:order val="1"/>
          <c:tx>
            <c:strRef>
              <c:f>Jelentés!$O$3</c:f>
              <c:strCache>
                <c:ptCount val="1"/>
                <c:pt idx="0">
                  <c:v>ujjnyomat nélküli
a 6 év felettieknél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7"/>
              <c:layout>
                <c:manualLayout>
                  <c:x val="0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9.1895346103001452E-17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1.091361746522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Jelentés!$A$4:$A$15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Jelentés!$O$4:$O$15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1866</c:v>
                </c:pt>
                <c:pt idx="8">
                  <c:v>2166</c:v>
                </c:pt>
                <c:pt idx="9">
                  <c:v>2078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39840"/>
        <c:axId val="55941376"/>
      </c:barChart>
      <c:catAx>
        <c:axId val="55939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55941376"/>
        <c:crosses val="autoZero"/>
        <c:auto val="1"/>
        <c:lblAlgn val="ctr"/>
        <c:lblOffset val="100"/>
        <c:noMultiLvlLbl val="0"/>
      </c:catAx>
      <c:valAx>
        <c:axId val="55941376"/>
        <c:scaling>
          <c:orientation val="minMax"/>
        </c:scaling>
        <c:delete val="0"/>
        <c:axPos val="l"/>
        <c:majorGridlines/>
        <c:numFmt formatCode="#,##0_ ;[Red]\-#,##0\ 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55939840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22523848992560142"/>
          <c:y val="0.80289052578105158"/>
          <c:w val="0.60959682671245041"/>
          <c:h val="0.13833714334095334"/>
        </c:manualLayout>
      </c:layout>
      <c:overlay val="0"/>
      <c:txPr>
        <a:bodyPr/>
        <a:lstStyle/>
        <a:p>
          <a:pPr>
            <a:defRPr sz="9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eSIGN-t nem igényelt</a:t>
            </a:r>
            <a:r>
              <a:rPr lang="hu-HU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a 14 év felettieknél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462244655489421"/>
          <c:y val="0.19651162790697674"/>
          <c:w val="0.81136570359001525"/>
          <c:h val="0.3487030763596411"/>
        </c:manualLayout>
      </c:layout>
      <c:barChart>
        <c:barDir val="col"/>
        <c:grouping val="clustered"/>
        <c:varyColors val="0"/>
        <c:ser>
          <c:idx val="13"/>
          <c:order val="0"/>
          <c:tx>
            <c:strRef>
              <c:f>Jelentés!$S$3</c:f>
              <c:strCache>
                <c:ptCount val="1"/>
                <c:pt idx="0">
                  <c:v>eSIGN-t nem igényelt
a 14 év felettieknél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2.3289665211062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5.8219578447890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3.4934497816593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5.8228747607422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3.4934497816593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9.1722952638842564E-17"/>
                  <c:y val="2.3289665211062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9.1722952638842564E-17"/>
                  <c:y val="2.2222222222222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Jelentés!$A$4:$A$15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Jelentés!$S$4:$S$15</c:f>
              <c:numCache>
                <c:formatCode>#,##0_ ;[Red]\-#,##0\ </c:formatCode>
                <c:ptCount val="12"/>
                <c:pt idx="0">
                  <c:v>59520</c:v>
                </c:pt>
                <c:pt idx="1">
                  <c:v>61514</c:v>
                </c:pt>
                <c:pt idx="2">
                  <c:v>55626</c:v>
                </c:pt>
                <c:pt idx="3">
                  <c:v>54755</c:v>
                </c:pt>
                <c:pt idx="4">
                  <c:v>90696</c:v>
                </c:pt>
                <c:pt idx="5">
                  <c:v>130327</c:v>
                </c:pt>
                <c:pt idx="6">
                  <c:v>114526</c:v>
                </c:pt>
                <c:pt idx="7">
                  <c:v>114407</c:v>
                </c:pt>
                <c:pt idx="8">
                  <c:v>97607</c:v>
                </c:pt>
                <c:pt idx="9">
                  <c:v>81258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46F-4A70-A5A3-6D18FD3DA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83488"/>
        <c:axId val="55997568"/>
      </c:barChart>
      <c:catAx>
        <c:axId val="55983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55997568"/>
        <c:crosses val="autoZero"/>
        <c:auto val="1"/>
        <c:lblAlgn val="ctr"/>
        <c:lblOffset val="100"/>
        <c:noMultiLvlLbl val="0"/>
      </c:catAx>
      <c:valAx>
        <c:axId val="55997568"/>
        <c:scaling>
          <c:orientation val="minMax"/>
          <c:min val="0"/>
        </c:scaling>
        <c:delete val="0"/>
        <c:axPos val="l"/>
        <c:majorGridlines/>
        <c:numFmt formatCode="#,##0_ ;[Red]\-#,##0\ 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5598348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hu-H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276225</xdr:colOff>
      <xdr:row>19</xdr:row>
      <xdr:rowOff>19051</xdr:rowOff>
    </xdr:from>
    <xdr:to>
      <xdr:col>27</xdr:col>
      <xdr:colOff>508000</xdr:colOff>
      <xdr:row>40</xdr:row>
      <xdr:rowOff>66676</xdr:rowOff>
    </xdr:to>
    <xdr:graphicFrame macro="">
      <xdr:nvGraphicFramePr>
        <xdr:cNvPr id="3" name="Diagram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148167</xdr:rowOff>
    </xdr:from>
    <xdr:to>
      <xdr:col>9</xdr:col>
      <xdr:colOff>0</xdr:colOff>
      <xdr:row>41</xdr:row>
      <xdr:rowOff>9525</xdr:rowOff>
    </xdr:to>
    <xdr:graphicFrame macro="">
      <xdr:nvGraphicFramePr>
        <xdr:cNvPr id="4" name="Diagram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158750</xdr:rowOff>
    </xdr:from>
    <xdr:to>
      <xdr:col>9</xdr:col>
      <xdr:colOff>0</xdr:colOff>
      <xdr:row>57</xdr:row>
      <xdr:rowOff>9525</xdr:rowOff>
    </xdr:to>
    <xdr:graphicFrame macro="">
      <xdr:nvGraphicFramePr>
        <xdr:cNvPr id="5" name="Diagram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59</xdr:row>
      <xdr:rowOff>166687</xdr:rowOff>
    </xdr:from>
    <xdr:to>
      <xdr:col>9</xdr:col>
      <xdr:colOff>9525</xdr:colOff>
      <xdr:row>73</xdr:row>
      <xdr:rowOff>180975</xdr:rowOff>
    </xdr:to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45541</xdr:colOff>
      <xdr:row>2</xdr:row>
      <xdr:rowOff>9525</xdr:rowOff>
    </xdr:from>
    <xdr:to>
      <xdr:col>35</xdr:col>
      <xdr:colOff>1045666</xdr:colOff>
      <xdr:row>16</xdr:row>
      <xdr:rowOff>179917</xdr:rowOff>
    </xdr:to>
    <xdr:graphicFrame macro="">
      <xdr:nvGraphicFramePr>
        <xdr:cNvPr id="20" name="Diagram 37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229658</xdr:colOff>
      <xdr:row>26</xdr:row>
      <xdr:rowOff>147108</xdr:rowOff>
    </xdr:from>
    <xdr:to>
      <xdr:col>16</xdr:col>
      <xdr:colOff>638175</xdr:colOff>
      <xdr:row>39</xdr:row>
      <xdr:rowOff>0</xdr:rowOff>
    </xdr:to>
    <xdr:graphicFrame macro="">
      <xdr:nvGraphicFramePr>
        <xdr:cNvPr id="25" name="Diagram 13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180975</xdr:colOff>
      <xdr:row>43</xdr:row>
      <xdr:rowOff>168274</xdr:rowOff>
    </xdr:from>
    <xdr:to>
      <xdr:col>16</xdr:col>
      <xdr:colOff>647700</xdr:colOff>
      <xdr:row>54</xdr:row>
      <xdr:rowOff>95250</xdr:rowOff>
    </xdr:to>
    <xdr:graphicFrame macro="">
      <xdr:nvGraphicFramePr>
        <xdr:cNvPr id="26" name="Diagram 25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180976</xdr:colOff>
      <xdr:row>59</xdr:row>
      <xdr:rowOff>152400</xdr:rowOff>
    </xdr:from>
    <xdr:to>
      <xdr:col>16</xdr:col>
      <xdr:colOff>657225</xdr:colOff>
      <xdr:row>71</xdr:row>
      <xdr:rowOff>114300</xdr:rowOff>
    </xdr:to>
    <xdr:graphicFrame macro="">
      <xdr:nvGraphicFramePr>
        <xdr:cNvPr id="27" name="Diagram 26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rroiG\AppData\Local\Microsoft\Windows\Temporary%20Internet%20Files\Content.Outlook\ONPDTBS1\e-%20szig%20statiszti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zig_napi_stat"/>
      <sheetName val="összesítő"/>
      <sheetName val="statisztikai görbék számítási h"/>
      <sheetName val="korcsoport szerinti"/>
      <sheetName val="korcsoport részletes"/>
    </sheetNames>
    <sheetDataSet>
      <sheetData sheetId="0"/>
      <sheetData sheetId="1">
        <row r="35">
          <cell r="D35">
            <v>117632</v>
          </cell>
        </row>
      </sheetData>
      <sheetData sheetId="2">
        <row r="11">
          <cell r="R11" t="str">
            <v>chip nélkül igényelt</v>
          </cell>
        </row>
        <row r="27">
          <cell r="B27" t="str">
            <v>január</v>
          </cell>
        </row>
        <row r="28">
          <cell r="B28" t="str">
            <v>február</v>
          </cell>
        </row>
        <row r="29">
          <cell r="B29" t="str">
            <v>március</v>
          </cell>
        </row>
        <row r="30">
          <cell r="B30" t="str">
            <v>április</v>
          </cell>
        </row>
        <row r="31">
          <cell r="B31" t="str">
            <v>május</v>
          </cell>
        </row>
        <row r="32">
          <cell r="B32" t="str">
            <v>június</v>
          </cell>
        </row>
        <row r="33">
          <cell r="B33" t="str">
            <v>július</v>
          </cell>
        </row>
        <row r="34">
          <cell r="B34" t="str">
            <v>augusztus</v>
          </cell>
        </row>
        <row r="35">
          <cell r="B35" t="str">
            <v>szeptember</v>
          </cell>
        </row>
        <row r="36">
          <cell r="B36" t="str">
            <v>október</v>
          </cell>
        </row>
        <row r="37">
          <cell r="B37" t="str">
            <v>november</v>
          </cell>
        </row>
        <row r="38">
          <cell r="B38" t="str">
            <v>december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zoomScale="90" zoomScaleNormal="90" workbookViewId="0"/>
  </sheetViews>
  <sheetFormatPr defaultRowHeight="12.75" x14ac:dyDescent="0.2"/>
  <cols>
    <col min="1" max="1" width="24.5703125" style="14" bestFit="1" customWidth="1"/>
    <col min="2" max="2" width="11.85546875" style="13" bestFit="1" customWidth="1"/>
    <col min="3" max="3" width="11.85546875" style="13" customWidth="1"/>
    <col min="4" max="4" width="11.5703125" style="13" customWidth="1"/>
    <col min="5" max="5" width="17.5703125" style="13" customWidth="1"/>
    <col min="6" max="7" width="18.140625" style="13" customWidth="1"/>
    <col min="8" max="8" width="21.42578125" style="13" bestFit="1" customWidth="1"/>
    <col min="9" max="9" width="19.42578125" style="13" customWidth="1"/>
    <col min="10" max="10" width="22.85546875" style="13" customWidth="1"/>
    <col min="11" max="11" width="20" style="13" customWidth="1"/>
    <col min="12" max="17" width="21.5703125" style="13" customWidth="1"/>
    <col min="18" max="18" width="21.85546875" style="13" customWidth="1"/>
    <col min="19" max="19" width="23.7109375" style="13" customWidth="1"/>
    <col min="20" max="20" width="23.42578125" style="13" customWidth="1"/>
    <col min="21" max="21" width="22.28515625" style="13" customWidth="1"/>
    <col min="22" max="22" width="20" style="13" customWidth="1"/>
    <col min="23" max="23" width="17.85546875" style="13" customWidth="1"/>
    <col min="24" max="24" width="15.28515625" style="13" bestFit="1" customWidth="1"/>
    <col min="25" max="26" width="19.7109375" style="13" customWidth="1"/>
    <col min="27" max="27" width="8.140625" style="13" bestFit="1" customWidth="1"/>
    <col min="28" max="28" width="6.5703125" style="13" bestFit="1" customWidth="1"/>
    <col min="29" max="29" width="8.140625" style="13" bestFit="1" customWidth="1"/>
    <col min="30" max="30" width="6.5703125" style="13" bestFit="1" customWidth="1"/>
    <col min="31" max="31" width="9.85546875" style="13" bestFit="1" customWidth="1"/>
    <col min="32" max="32" width="6.5703125" style="13" bestFit="1" customWidth="1"/>
    <col min="33" max="33" width="9.7109375" style="13" customWidth="1"/>
    <col min="34" max="34" width="20.7109375" style="13" bestFit="1" customWidth="1"/>
    <col min="35" max="35" width="9.28515625" style="13" customWidth="1"/>
    <col min="36" max="36" width="10.7109375" style="13" customWidth="1"/>
    <col min="37" max="37" width="9.7109375" style="13" customWidth="1"/>
    <col min="38" max="38" width="8.28515625" style="13" bestFit="1" customWidth="1"/>
    <col min="39" max="39" width="10.7109375" style="13" customWidth="1"/>
    <col min="40" max="40" width="7.42578125" style="13" customWidth="1"/>
    <col min="41" max="16384" width="9.140625" style="13"/>
  </cols>
  <sheetData>
    <row r="1" spans="1:26" s="21" customFormat="1" ht="39" customHeight="1" thickBot="1" x14ac:dyDescent="0.3">
      <c r="A1" s="19" t="s">
        <v>74</v>
      </c>
      <c r="B1" s="20" t="s">
        <v>3</v>
      </c>
      <c r="C1" s="15" t="s">
        <v>2</v>
      </c>
      <c r="D1" s="15" t="s">
        <v>32</v>
      </c>
      <c r="E1" s="15" t="s">
        <v>1</v>
      </c>
      <c r="F1" s="17" t="s">
        <v>33</v>
      </c>
      <c r="G1" s="129" t="s">
        <v>125</v>
      </c>
      <c r="H1" s="20" t="s">
        <v>12</v>
      </c>
      <c r="I1" s="15" t="s">
        <v>10</v>
      </c>
      <c r="J1" s="15" t="s">
        <v>34</v>
      </c>
      <c r="K1" s="15" t="s">
        <v>0</v>
      </c>
      <c r="L1" s="17" t="s">
        <v>35</v>
      </c>
      <c r="M1" s="20" t="s">
        <v>108</v>
      </c>
      <c r="N1" s="15" t="s">
        <v>121</v>
      </c>
      <c r="O1" s="15" t="s">
        <v>122</v>
      </c>
      <c r="P1" s="15" t="s">
        <v>123</v>
      </c>
      <c r="Q1" s="17" t="s">
        <v>124</v>
      </c>
      <c r="R1" s="20" t="s">
        <v>13</v>
      </c>
      <c r="S1" s="15" t="s">
        <v>14</v>
      </c>
      <c r="T1" s="15" t="s">
        <v>36</v>
      </c>
      <c r="U1" s="15" t="s">
        <v>15</v>
      </c>
      <c r="V1" s="17" t="s">
        <v>37</v>
      </c>
      <c r="W1" s="18" t="s">
        <v>6</v>
      </c>
      <c r="X1" s="23" t="s">
        <v>5</v>
      </c>
      <c r="Y1" s="23" t="s">
        <v>56</v>
      </c>
      <c r="Z1" s="23" t="s">
        <v>107</v>
      </c>
    </row>
    <row r="2" spans="1:26" s="4" customFormat="1" ht="13.5" thickBot="1" x14ac:dyDescent="0.3">
      <c r="A2" s="6" t="s">
        <v>18</v>
      </c>
      <c r="B2" s="26">
        <f>+'Szakrendszeri alapadatok'!E3</f>
        <v>71760</v>
      </c>
      <c r="C2" s="5">
        <f>+'Szakrendszeri alapadatok'!E3-'Szakrendszeri alapadatok'!I3</f>
        <v>67398</v>
      </c>
      <c r="D2" s="38">
        <f t="shared" ref="D2:D6" si="0">IF(B2=0,0,C2/B2)</f>
        <v>0.93921404682274245</v>
      </c>
      <c r="E2" s="33">
        <f>+'Szakrendszeri alapadatok'!I3</f>
        <v>4362</v>
      </c>
      <c r="F2" s="39">
        <f t="shared" ref="F2:F6" si="1">IF(B2=0,0,E2/B2)</f>
        <v>6.0785953177257525E-2</v>
      </c>
      <c r="G2" s="155" t="s">
        <v>116</v>
      </c>
      <c r="H2" s="26">
        <f>+'Szakrendszeri alapadatok'!E3-'Szakrendszeri alapadatok'!L3</f>
        <v>62938</v>
      </c>
      <c r="I2" s="5">
        <f>+'Szakrendszeri alapadatok'!E3-'Szakrendszeri alapadatok'!K3</f>
        <v>30932</v>
      </c>
      <c r="J2" s="40">
        <f t="shared" ref="J2:J6" si="2">IF(H2=0,0,I2/H2)</f>
        <v>0.49146779370173821</v>
      </c>
      <c r="K2" s="5">
        <f>+'Szakrendszeri alapadatok'!K3-'Szakrendszeri alapadatok'!L3</f>
        <v>32006</v>
      </c>
      <c r="L2" s="41">
        <f t="shared" ref="L2:L6" si="3">IF(H2=0,0,K2/H2)</f>
        <v>0.50853220629826179</v>
      </c>
      <c r="M2" s="143" t="s">
        <v>116</v>
      </c>
      <c r="N2" s="144" t="s">
        <v>116</v>
      </c>
      <c r="O2" s="145" t="s">
        <v>116</v>
      </c>
      <c r="P2" s="146" t="s">
        <v>116</v>
      </c>
      <c r="Q2" s="147" t="s">
        <v>116</v>
      </c>
      <c r="R2" s="26">
        <f>+'Szakrendszeri alapadatok'!E3-'Szakrendszeri alapadatok'!C17</f>
        <v>60811</v>
      </c>
      <c r="S2" s="33">
        <f>+'Szakrendszeri alapadatok'!U3</f>
        <v>1291</v>
      </c>
      <c r="T2" s="40">
        <f t="shared" ref="T2:T6" si="4">IF(R2=0,0,S2/R2)</f>
        <v>2.122971172978573E-2</v>
      </c>
      <c r="U2" s="5">
        <f t="shared" ref="U2:U4" si="5">+R2-S2</f>
        <v>59520</v>
      </c>
      <c r="V2" s="41">
        <f t="shared" ref="V2:V6" si="6">IF(R2=0,0,U2/R2)</f>
        <v>0.97877028827021428</v>
      </c>
      <c r="W2" s="26">
        <f>+'Szakrendszeri alapadatok'!V3</f>
        <v>3923</v>
      </c>
      <c r="X2" s="27">
        <f>+'Szakrendszeri alapadatok'!W3</f>
        <v>3564</v>
      </c>
      <c r="Y2" s="27">
        <f>+'Szakrendszeri alapadatok'!X3</f>
        <v>23792</v>
      </c>
      <c r="Z2" s="142" t="s">
        <v>116</v>
      </c>
    </row>
    <row r="3" spans="1:26" s="4" customFormat="1" ht="13.5" thickBot="1" x14ac:dyDescent="0.3">
      <c r="A3" s="6" t="s">
        <v>19</v>
      </c>
      <c r="B3" s="26">
        <f>+'Szakrendszeri alapadatok'!E4</f>
        <v>76243</v>
      </c>
      <c r="C3" s="5">
        <f>+'Szakrendszeri alapadatok'!E4-'Szakrendszeri alapadatok'!I4</f>
        <v>71547</v>
      </c>
      <c r="D3" s="38">
        <f t="shared" si="0"/>
        <v>0.93840746035701639</v>
      </c>
      <c r="E3" s="33">
        <f>+'Szakrendszeri alapadatok'!I4</f>
        <v>4696</v>
      </c>
      <c r="F3" s="39">
        <f t="shared" si="1"/>
        <v>6.1592539642983619E-2</v>
      </c>
      <c r="G3" s="155" t="s">
        <v>116</v>
      </c>
      <c r="H3" s="26">
        <f>+'Szakrendszeri alapadatok'!E4-'Szakrendszeri alapadatok'!L4</f>
        <v>65345</v>
      </c>
      <c r="I3" s="5">
        <f>+'Szakrendszeri alapadatok'!E4-'Szakrendszeri alapadatok'!K4</f>
        <v>32447</v>
      </c>
      <c r="J3" s="40">
        <f t="shared" si="2"/>
        <v>0.49654908562246536</v>
      </c>
      <c r="K3" s="5">
        <f>+'Szakrendszeri alapadatok'!K4-'Szakrendszeri alapadatok'!L4</f>
        <v>32898</v>
      </c>
      <c r="L3" s="41">
        <f t="shared" si="3"/>
        <v>0.50345091437753464</v>
      </c>
      <c r="M3" s="148" t="s">
        <v>116</v>
      </c>
      <c r="N3" s="149" t="s">
        <v>116</v>
      </c>
      <c r="O3" s="145" t="s">
        <v>116</v>
      </c>
      <c r="P3" s="146" t="s">
        <v>116</v>
      </c>
      <c r="Q3" s="147" t="s">
        <v>116</v>
      </c>
      <c r="R3" s="26">
        <f>+'Szakrendszeri alapadatok'!E4-'Szakrendszeri alapadatok'!C18</f>
        <v>62653</v>
      </c>
      <c r="S3" s="33">
        <f>+'Szakrendszeri alapadatok'!U4</f>
        <v>1139</v>
      </c>
      <c r="T3" s="40">
        <f t="shared" si="4"/>
        <v>1.8179496592341946E-2</v>
      </c>
      <c r="U3" s="5">
        <f t="shared" si="5"/>
        <v>61514</v>
      </c>
      <c r="V3" s="41">
        <f t="shared" si="6"/>
        <v>0.98182050340765803</v>
      </c>
      <c r="W3" s="26">
        <f>+'Szakrendszeri alapadatok'!V4</f>
        <v>3531</v>
      </c>
      <c r="X3" s="27">
        <f>+'Szakrendszeri alapadatok'!W4</f>
        <v>3869</v>
      </c>
      <c r="Y3" s="27">
        <f>+'Szakrendszeri alapadatok'!X4</f>
        <v>24761</v>
      </c>
      <c r="Z3" s="142" t="s">
        <v>116</v>
      </c>
    </row>
    <row r="4" spans="1:26" s="4" customFormat="1" ht="13.5" thickBot="1" x14ac:dyDescent="0.3">
      <c r="A4" s="6" t="s">
        <v>20</v>
      </c>
      <c r="B4" s="26">
        <f>+'Szakrendszeri alapadatok'!E5</f>
        <v>71720</v>
      </c>
      <c r="C4" s="5">
        <f>+'Szakrendszeri alapadatok'!E5-'Szakrendszeri alapadatok'!I5</f>
        <v>67496</v>
      </c>
      <c r="D4" s="38">
        <f t="shared" si="0"/>
        <v>0.94110429447852761</v>
      </c>
      <c r="E4" s="33">
        <f>+'Szakrendszeri alapadatok'!I5</f>
        <v>4224</v>
      </c>
      <c r="F4" s="39">
        <f t="shared" si="1"/>
        <v>5.8895705521472393E-2</v>
      </c>
      <c r="G4" s="155" t="s">
        <v>116</v>
      </c>
      <c r="H4" s="26">
        <f>+'Szakrendszeri alapadatok'!E5-'Szakrendszeri alapadatok'!L5</f>
        <v>58939</v>
      </c>
      <c r="I4" s="5">
        <f>+'Szakrendszeri alapadatok'!E5-'Szakrendszeri alapadatok'!K5</f>
        <v>29585</v>
      </c>
      <c r="J4" s="40">
        <f t="shared" si="2"/>
        <v>0.50195965320076685</v>
      </c>
      <c r="K4" s="5">
        <f>+'Szakrendszeri alapadatok'!K5-'Szakrendszeri alapadatok'!L5</f>
        <v>29354</v>
      </c>
      <c r="L4" s="41">
        <f t="shared" si="3"/>
        <v>0.49804034679923309</v>
      </c>
      <c r="M4" s="148" t="s">
        <v>116</v>
      </c>
      <c r="N4" s="149" t="s">
        <v>116</v>
      </c>
      <c r="O4" s="145" t="s">
        <v>116</v>
      </c>
      <c r="P4" s="146" t="s">
        <v>116</v>
      </c>
      <c r="Q4" s="147" t="s">
        <v>116</v>
      </c>
      <c r="R4" s="26">
        <f>+'Szakrendszeri alapadatok'!E5-'Szakrendszeri alapadatok'!C19</f>
        <v>56668</v>
      </c>
      <c r="S4" s="33">
        <f>+'Szakrendszeri alapadatok'!U5</f>
        <v>1042</v>
      </c>
      <c r="T4" s="40">
        <f t="shared" si="4"/>
        <v>1.8387802639937882E-2</v>
      </c>
      <c r="U4" s="5">
        <f t="shared" si="5"/>
        <v>55626</v>
      </c>
      <c r="V4" s="41">
        <f t="shared" si="6"/>
        <v>0.98161219736006211</v>
      </c>
      <c r="W4" s="26">
        <f>+'Szakrendszeri alapadatok'!V5</f>
        <v>3545</v>
      </c>
      <c r="X4" s="27">
        <f>+'Szakrendszeri alapadatok'!W5</f>
        <v>3742</v>
      </c>
      <c r="Y4" s="27">
        <f>+'Szakrendszeri alapadatok'!X5</f>
        <v>23166</v>
      </c>
      <c r="Z4" s="142" t="s">
        <v>116</v>
      </c>
    </row>
    <row r="5" spans="1:26" s="4" customFormat="1" ht="13.5" thickBot="1" x14ac:dyDescent="0.3">
      <c r="A5" s="6" t="s">
        <v>21</v>
      </c>
      <c r="B5" s="26">
        <f>+'Szakrendszeri alapadatok'!E6</f>
        <v>74539</v>
      </c>
      <c r="C5" s="5">
        <f>+'Szakrendszeri alapadatok'!E6-'Szakrendszeri alapadatok'!I6</f>
        <v>70431</v>
      </c>
      <c r="D5" s="38">
        <f t="shared" si="0"/>
        <v>0.94488791102644254</v>
      </c>
      <c r="E5" s="33">
        <f>+'Szakrendszeri alapadatok'!I6</f>
        <v>4108</v>
      </c>
      <c r="F5" s="39">
        <f t="shared" si="1"/>
        <v>5.5112088973557467E-2</v>
      </c>
      <c r="G5" s="155" t="s">
        <v>116</v>
      </c>
      <c r="H5" s="26">
        <f>+'Szakrendszeri alapadatok'!E6-'Szakrendszeri alapadatok'!L6</f>
        <v>58205</v>
      </c>
      <c r="I5" s="5">
        <f>+'Szakrendszeri alapadatok'!E6-'Szakrendszeri alapadatok'!K6</f>
        <v>29743</v>
      </c>
      <c r="J5" s="40">
        <f t="shared" si="2"/>
        <v>0.51100420926037282</v>
      </c>
      <c r="K5" s="5">
        <f>+'Szakrendszeri alapadatok'!K6-'Szakrendszeri alapadatok'!L6</f>
        <v>28462</v>
      </c>
      <c r="L5" s="41">
        <f t="shared" si="3"/>
        <v>0.48899579073962718</v>
      </c>
      <c r="M5" s="148" t="s">
        <v>116</v>
      </c>
      <c r="N5" s="149" t="s">
        <v>116</v>
      </c>
      <c r="O5" s="145" t="s">
        <v>116</v>
      </c>
      <c r="P5" s="146" t="s">
        <v>116</v>
      </c>
      <c r="Q5" s="147" t="s">
        <v>116</v>
      </c>
      <c r="R5" s="26">
        <f>+'Szakrendszeri alapadatok'!E6-'Szakrendszeri alapadatok'!C20</f>
        <v>55772</v>
      </c>
      <c r="S5" s="33">
        <f>+'Szakrendszeri alapadatok'!U6</f>
        <v>1017</v>
      </c>
      <c r="T5" s="40">
        <f t="shared" si="4"/>
        <v>1.8234956609051136E-2</v>
      </c>
      <c r="U5" s="5">
        <f>+R5-S5</f>
        <v>54755</v>
      </c>
      <c r="V5" s="41">
        <f t="shared" si="6"/>
        <v>0.98176504339094883</v>
      </c>
      <c r="W5" s="26">
        <f>+'Szakrendszeri alapadatok'!V6</f>
        <v>4130</v>
      </c>
      <c r="X5" s="27">
        <f>+'Szakrendszeri alapadatok'!W6</f>
        <v>3444</v>
      </c>
      <c r="Y5" s="27">
        <f>+'Szakrendszeri alapadatok'!X6</f>
        <v>24102</v>
      </c>
      <c r="Z5" s="142" t="s">
        <v>116</v>
      </c>
    </row>
    <row r="6" spans="1:26" s="4" customFormat="1" ht="13.5" thickBot="1" x14ac:dyDescent="0.3">
      <c r="A6" s="6" t="s">
        <v>22</v>
      </c>
      <c r="B6" s="26">
        <f>+'Szakrendszeri alapadatok'!E7</f>
        <v>116121</v>
      </c>
      <c r="C6" s="5">
        <f>+'Szakrendszeri alapadatok'!E7-'Szakrendszeri alapadatok'!I7</f>
        <v>107593</v>
      </c>
      <c r="D6" s="38">
        <f t="shared" si="0"/>
        <v>0.92655936480050982</v>
      </c>
      <c r="E6" s="33">
        <f>+'Szakrendszeri alapadatok'!I7</f>
        <v>8528</v>
      </c>
      <c r="F6" s="39">
        <f t="shared" si="1"/>
        <v>7.3440635199490192E-2</v>
      </c>
      <c r="G6" s="155" t="s">
        <v>116</v>
      </c>
      <c r="H6" s="26">
        <f>+'Szakrendszeri alapadatok'!E7-'Szakrendszeri alapadatok'!L7</f>
        <v>96355</v>
      </c>
      <c r="I6" s="5">
        <f>+'Szakrendszeri alapadatok'!E7-'Szakrendszeri alapadatok'!K7</f>
        <v>46471</v>
      </c>
      <c r="J6" s="40">
        <f t="shared" si="2"/>
        <v>0.48228945046961758</v>
      </c>
      <c r="K6" s="5">
        <f>+'Szakrendszeri alapadatok'!K7-'Szakrendszeri alapadatok'!L7</f>
        <v>49884</v>
      </c>
      <c r="L6" s="41">
        <f t="shared" si="3"/>
        <v>0.51771054953038242</v>
      </c>
      <c r="M6" s="148" t="s">
        <v>116</v>
      </c>
      <c r="N6" s="149" t="s">
        <v>116</v>
      </c>
      <c r="O6" s="145" t="s">
        <v>116</v>
      </c>
      <c r="P6" s="146" t="s">
        <v>116</v>
      </c>
      <c r="Q6" s="147" t="s">
        <v>116</v>
      </c>
      <c r="R6" s="26">
        <f>+'Szakrendszeri alapadatok'!E7-'Szakrendszeri alapadatok'!C21</f>
        <v>91902</v>
      </c>
      <c r="S6" s="33">
        <f>+'Szakrendszeri alapadatok'!U7</f>
        <v>1206</v>
      </c>
      <c r="T6" s="40">
        <f t="shared" si="4"/>
        <v>1.3122674152902004E-2</v>
      </c>
      <c r="U6" s="5">
        <f>+R6-S6</f>
        <v>90696</v>
      </c>
      <c r="V6" s="41">
        <f t="shared" si="6"/>
        <v>0.98687732584709797</v>
      </c>
      <c r="W6" s="26">
        <f>+'Szakrendszeri alapadatok'!V7</f>
        <v>4477</v>
      </c>
      <c r="X6" s="27">
        <f>+'Szakrendszeri alapadatok'!W7</f>
        <v>4864</v>
      </c>
      <c r="Y6" s="27">
        <f>+'Szakrendszeri alapadatok'!X7</f>
        <v>35115</v>
      </c>
      <c r="Z6" s="142" t="s">
        <v>116</v>
      </c>
    </row>
    <row r="7" spans="1:26" s="4" customFormat="1" ht="13.5" thickBot="1" x14ac:dyDescent="0.3">
      <c r="A7" s="6" t="s">
        <v>23</v>
      </c>
      <c r="B7" s="26">
        <f>+'Szakrendszeri alapadatok'!E8</f>
        <v>179594</v>
      </c>
      <c r="C7" s="5">
        <f>+'Szakrendszeri alapadatok'!E8-'Szakrendszeri alapadatok'!I8</f>
        <v>169552</v>
      </c>
      <c r="D7" s="38">
        <f>IF(B7=0,0,C7/B7)</f>
        <v>0.94408499170350901</v>
      </c>
      <c r="E7" s="33">
        <f>+'Szakrendszeri alapadatok'!I8</f>
        <v>10042</v>
      </c>
      <c r="F7" s="39">
        <f>IF(B7=0,0,E7/B7)</f>
        <v>5.5915008296490973E-2</v>
      </c>
      <c r="G7" s="155" t="s">
        <v>116</v>
      </c>
      <c r="H7" s="26">
        <f>+'Szakrendszeri alapadatok'!E8-'Szakrendszeri alapadatok'!L8</f>
        <v>142905</v>
      </c>
      <c r="I7" s="5">
        <f>+'Szakrendszeri alapadatok'!E8-'Szakrendszeri alapadatok'!K8</f>
        <v>70634</v>
      </c>
      <c r="J7" s="40">
        <f>IF(H7=0,0,I7/H7)</f>
        <v>0.49427241873972222</v>
      </c>
      <c r="K7" s="5">
        <f>+'Szakrendszeri alapadatok'!K8-'Szakrendszeri alapadatok'!L8</f>
        <v>72271</v>
      </c>
      <c r="L7" s="41">
        <f>IF(H7=0,0,K7/H7)</f>
        <v>0.50572758126027784</v>
      </c>
      <c r="M7" s="148" t="s">
        <v>116</v>
      </c>
      <c r="N7" s="149" t="s">
        <v>116</v>
      </c>
      <c r="O7" s="145" t="s">
        <v>116</v>
      </c>
      <c r="P7" s="146" t="s">
        <v>116</v>
      </c>
      <c r="Q7" s="147" t="s">
        <v>116</v>
      </c>
      <c r="R7" s="26">
        <f>+'Szakrendszeri alapadatok'!E8-'Szakrendszeri alapadatok'!C22</f>
        <v>131851</v>
      </c>
      <c r="S7" s="33">
        <f>+'Szakrendszeri alapadatok'!U8</f>
        <v>1524</v>
      </c>
      <c r="T7" s="40">
        <f>IF(R7=0,0,S7/R7)</f>
        <v>1.155850164200499E-2</v>
      </c>
      <c r="U7" s="5">
        <f t="shared" ref="U7:U13" si="7">+R7-S7</f>
        <v>130327</v>
      </c>
      <c r="V7" s="41">
        <f>IF(R7=0,0,U7/R7)</f>
        <v>0.988441498357995</v>
      </c>
      <c r="W7" s="26">
        <f>+'Szakrendszeri alapadatok'!V8</f>
        <v>6368</v>
      </c>
      <c r="X7" s="27">
        <f>+'Szakrendszeri alapadatok'!W8</f>
        <v>6960</v>
      </c>
      <c r="Y7" s="27">
        <f>+'Szakrendszeri alapadatok'!X8</f>
        <v>54629</v>
      </c>
      <c r="Z7" s="142" t="s">
        <v>116</v>
      </c>
    </row>
    <row r="8" spans="1:26" s="4" customFormat="1" ht="13.5" thickBot="1" x14ac:dyDescent="0.3">
      <c r="A8" s="6" t="s">
        <v>24</v>
      </c>
      <c r="B8" s="26">
        <f>+'Szakrendszeri alapadatok'!E9</f>
        <v>170026</v>
      </c>
      <c r="C8" s="5">
        <f>+'Szakrendszeri alapadatok'!E9-'Szakrendszeri alapadatok'!I9</f>
        <v>161463</v>
      </c>
      <c r="D8" s="38">
        <f t="shared" ref="D8:D14" si="8">IF(B8=0,0,C8/B8)</f>
        <v>0.94963711432369169</v>
      </c>
      <c r="E8" s="33">
        <f>+'Szakrendszeri alapadatok'!I9</f>
        <v>8563</v>
      </c>
      <c r="F8" s="39">
        <f t="shared" ref="F8:F14" si="9">IF(B8=0,0,E8/B8)</f>
        <v>5.0362885676308332E-2</v>
      </c>
      <c r="G8" s="155" t="s">
        <v>116</v>
      </c>
      <c r="H8" s="26">
        <f>+'Szakrendszeri alapadatok'!E9-'Szakrendszeri alapadatok'!L9</f>
        <v>128125</v>
      </c>
      <c r="I8" s="5">
        <f>+'Szakrendszeri alapadatok'!E9-'Szakrendszeri alapadatok'!K9</f>
        <v>66776</v>
      </c>
      <c r="J8" s="40">
        <f t="shared" ref="J8:J14" si="10">IF(H8=0,0,I8/H8)</f>
        <v>0.52117853658536584</v>
      </c>
      <c r="K8" s="5">
        <f>+'Szakrendszeri alapadatok'!K9-'Szakrendszeri alapadatok'!L9</f>
        <v>61349</v>
      </c>
      <c r="L8" s="41">
        <f t="shared" ref="L8:L14" si="11">IF(H8=0,0,K8/H8)</f>
        <v>0.47882146341463416</v>
      </c>
      <c r="M8" s="148" t="s">
        <v>116</v>
      </c>
      <c r="N8" s="149" t="s">
        <v>116</v>
      </c>
      <c r="O8" s="145" t="s">
        <v>116</v>
      </c>
      <c r="P8" s="146" t="s">
        <v>116</v>
      </c>
      <c r="Q8" s="147" t="s">
        <v>116</v>
      </c>
      <c r="R8" s="26">
        <f>+'Szakrendszeri alapadatok'!E9-'Szakrendszeri alapadatok'!C23</f>
        <v>116293</v>
      </c>
      <c r="S8" s="33">
        <f>+'Szakrendszeri alapadatok'!U9</f>
        <v>1767</v>
      </c>
      <c r="T8" s="40">
        <f t="shared" ref="T8:T14" si="12">IF(R8=0,0,S8/R8)</f>
        <v>1.5194379713310346E-2</v>
      </c>
      <c r="U8" s="5">
        <f t="shared" si="7"/>
        <v>114526</v>
      </c>
      <c r="V8" s="41">
        <f t="shared" ref="V8:V14" si="13">IF(R8=0,0,U8/R8)</f>
        <v>0.98480562028668961</v>
      </c>
      <c r="W8" s="26">
        <f>+'Szakrendszeri alapadatok'!V9</f>
        <v>6267</v>
      </c>
      <c r="X8" s="27">
        <f>+'Szakrendszeri alapadatok'!W9</f>
        <v>7426</v>
      </c>
      <c r="Y8" s="27">
        <f>+'Szakrendszeri alapadatok'!X9</f>
        <v>51584</v>
      </c>
      <c r="Z8" s="142" t="s">
        <v>116</v>
      </c>
    </row>
    <row r="9" spans="1:26" s="4" customFormat="1" ht="13.5" thickBot="1" x14ac:dyDescent="0.3">
      <c r="A9" s="6" t="s">
        <v>25</v>
      </c>
      <c r="B9" s="26">
        <f>+'Szakrendszeri alapadatok'!E10</f>
        <v>172297</v>
      </c>
      <c r="C9" s="5">
        <f>+'Szakrendszeri alapadatok'!E10-'Szakrendszeri alapadatok'!I10</f>
        <v>172297</v>
      </c>
      <c r="D9" s="38">
        <f t="shared" si="8"/>
        <v>1</v>
      </c>
      <c r="E9" s="34">
        <f>+'Szakrendszeri alapadatok'!I10</f>
        <v>0</v>
      </c>
      <c r="F9" s="180">
        <f t="shared" si="9"/>
        <v>0</v>
      </c>
      <c r="G9" s="33">
        <f>'Szakrendszeri alapadatok'!J10</f>
        <v>2907</v>
      </c>
      <c r="H9" s="150" t="s">
        <v>116</v>
      </c>
      <c r="I9" s="151" t="s">
        <v>116</v>
      </c>
      <c r="J9" s="152" t="s">
        <v>116</v>
      </c>
      <c r="K9" s="152" t="s">
        <v>116</v>
      </c>
      <c r="L9" s="152" t="s">
        <v>116</v>
      </c>
      <c r="M9" s="139">
        <f>'Szakrendszeri alapadatok'!E10-'Szakrendszeri alapadatok'!R10</f>
        <v>154384</v>
      </c>
      <c r="N9" s="140">
        <f>M9-Alapadatok!P9</f>
        <v>152518</v>
      </c>
      <c r="O9" s="130">
        <f t="shared" ref="O9:O13" si="14">IF(M9=0,0,N9/M9)</f>
        <v>0.98791325525961238</v>
      </c>
      <c r="P9" s="140">
        <f>'Szakrendszeri alapadatok'!S10+'Szakrendszeri alapadatok'!T10</f>
        <v>1866</v>
      </c>
      <c r="Q9" s="39">
        <f>IF(M9=0,0,P9/M9)</f>
        <v>1.2086744740387605E-2</v>
      </c>
      <c r="R9" s="26">
        <f>+'Szakrendszeri alapadatok'!E10-'Szakrendszeri alapadatok'!C24</f>
        <v>116127</v>
      </c>
      <c r="S9" s="33">
        <f>+'Szakrendszeri alapadatok'!U10</f>
        <v>1720</v>
      </c>
      <c r="T9" s="40">
        <f t="shared" si="12"/>
        <v>1.4811370310091538E-2</v>
      </c>
      <c r="U9" s="5">
        <f t="shared" si="7"/>
        <v>114407</v>
      </c>
      <c r="V9" s="41">
        <f t="shared" si="13"/>
        <v>0.9851886296899085</v>
      </c>
      <c r="W9" s="26">
        <f>+'Szakrendszeri alapadatok'!V10</f>
        <v>6615</v>
      </c>
      <c r="X9" s="27">
        <f>+'Szakrendszeri alapadatok'!W10</f>
        <v>7751</v>
      </c>
      <c r="Y9" s="27">
        <f>+'Szakrendszeri alapadatok'!X10</f>
        <v>53554</v>
      </c>
      <c r="Z9" s="27">
        <f>'Szakrendszeri alapadatok'!Y10</f>
        <v>10172</v>
      </c>
    </row>
    <row r="10" spans="1:26" s="4" customFormat="1" ht="13.5" thickBot="1" x14ac:dyDescent="0.3">
      <c r="A10" s="6" t="s">
        <v>26</v>
      </c>
      <c r="B10" s="26">
        <f>+'Szakrendszeri alapadatok'!E11</f>
        <v>129750</v>
      </c>
      <c r="C10" s="5">
        <f>+'Szakrendszeri alapadatok'!E11-'Szakrendszeri alapadatok'!I11</f>
        <v>129750</v>
      </c>
      <c r="D10" s="38">
        <f t="shared" si="8"/>
        <v>1</v>
      </c>
      <c r="E10" s="154" t="s">
        <v>116</v>
      </c>
      <c r="F10" s="180">
        <v>0</v>
      </c>
      <c r="G10" s="33">
        <f>'Szakrendszeri alapadatok'!J11</f>
        <v>3435</v>
      </c>
      <c r="H10" s="150" t="s">
        <v>116</v>
      </c>
      <c r="I10" s="151" t="s">
        <v>116</v>
      </c>
      <c r="J10" s="152" t="s">
        <v>116</v>
      </c>
      <c r="K10" s="152" t="s">
        <v>116</v>
      </c>
      <c r="L10" s="152" t="s">
        <v>116</v>
      </c>
      <c r="M10" s="139">
        <f>'Szakrendszeri alapadatok'!E11-'Szakrendszeri alapadatok'!R11</f>
        <v>116269</v>
      </c>
      <c r="N10" s="140">
        <f>M10-Alapadatok!P10</f>
        <v>114103</v>
      </c>
      <c r="O10" s="130">
        <f t="shared" si="14"/>
        <v>0.98137078671012912</v>
      </c>
      <c r="P10" s="140">
        <f>'Szakrendszeri alapadatok'!S11+'Szakrendszeri alapadatok'!T11</f>
        <v>2166</v>
      </c>
      <c r="Q10" s="39">
        <f t="shared" ref="Q10:Q13" si="15">IF(M10=0,0,P10/M10)</f>
        <v>1.8629213289870904E-2</v>
      </c>
      <c r="R10" s="26">
        <f>+'Szakrendszeri alapadatok'!E11-'Szakrendszeri alapadatok'!C25</f>
        <v>99439</v>
      </c>
      <c r="S10" s="33">
        <f>+'Szakrendszeri alapadatok'!U11</f>
        <v>1832</v>
      </c>
      <c r="T10" s="40">
        <f t="shared" si="12"/>
        <v>1.8423355021671577E-2</v>
      </c>
      <c r="U10" s="5">
        <f t="shared" si="7"/>
        <v>97607</v>
      </c>
      <c r="V10" s="41">
        <f t="shared" si="13"/>
        <v>0.98157664497832842</v>
      </c>
      <c r="W10" s="26">
        <f>+'Szakrendszeri alapadatok'!V11</f>
        <v>7801</v>
      </c>
      <c r="X10" s="27">
        <f>+'Szakrendszeri alapadatok'!W11</f>
        <v>6023</v>
      </c>
      <c r="Y10" s="27">
        <f>+'Szakrendszeri alapadatok'!X11</f>
        <v>38909</v>
      </c>
      <c r="Z10" s="27">
        <f>'Szakrendszeri alapadatok'!Y11</f>
        <v>5844</v>
      </c>
    </row>
    <row r="11" spans="1:26" s="4" customFormat="1" ht="13.5" thickBot="1" x14ac:dyDescent="0.3">
      <c r="A11" s="6" t="s">
        <v>27</v>
      </c>
      <c r="B11" s="26">
        <f>+'Szakrendszeri alapadatok'!E12</f>
        <v>109027</v>
      </c>
      <c r="C11" s="5">
        <f>+'Szakrendszeri alapadatok'!E12-'Szakrendszeri alapadatok'!I12</f>
        <v>109027</v>
      </c>
      <c r="D11" s="38">
        <f t="shared" si="8"/>
        <v>1</v>
      </c>
      <c r="E11" s="154" t="s">
        <v>116</v>
      </c>
      <c r="F11" s="180">
        <v>0</v>
      </c>
      <c r="G11" s="33">
        <f>'Szakrendszeri alapadatok'!J12</f>
        <v>2694</v>
      </c>
      <c r="H11" s="153" t="s">
        <v>116</v>
      </c>
      <c r="I11" s="154" t="s">
        <v>116</v>
      </c>
      <c r="J11" s="152" t="s">
        <v>116</v>
      </c>
      <c r="K11" s="152" t="s">
        <v>116</v>
      </c>
      <c r="L11" s="152" t="s">
        <v>116</v>
      </c>
      <c r="M11" s="139">
        <f>'Szakrendszeri alapadatok'!E12-'Szakrendszeri alapadatok'!R12</f>
        <v>98855</v>
      </c>
      <c r="N11" s="140">
        <f>M11-Alapadatok!P11</f>
        <v>96777</v>
      </c>
      <c r="O11" s="130">
        <f t="shared" si="14"/>
        <v>0.97897931313540032</v>
      </c>
      <c r="P11" s="140">
        <f>'Szakrendszeri alapadatok'!S12+'Szakrendszeri alapadatok'!T12</f>
        <v>2078</v>
      </c>
      <c r="Q11" s="39">
        <f t="shared" si="15"/>
        <v>2.1020686864599666E-2</v>
      </c>
      <c r="R11" s="26">
        <f>+'Szakrendszeri alapadatok'!E12-'Szakrendszeri alapadatok'!C26</f>
        <v>82500</v>
      </c>
      <c r="S11" s="33">
        <f>+'Szakrendszeri alapadatok'!U12</f>
        <v>1242</v>
      </c>
      <c r="T11" s="40">
        <f t="shared" si="12"/>
        <v>1.5054545454545454E-2</v>
      </c>
      <c r="U11" s="5">
        <f t="shared" si="7"/>
        <v>81258</v>
      </c>
      <c r="V11" s="41">
        <f t="shared" si="13"/>
        <v>0.98494545454545457</v>
      </c>
      <c r="W11" s="26">
        <f>+'Szakrendszeri alapadatok'!V12</f>
        <v>5291</v>
      </c>
      <c r="X11" s="27">
        <f>+'Szakrendszeri alapadatok'!W12</f>
        <v>5399</v>
      </c>
      <c r="Y11" s="27">
        <f>+'Szakrendszeri alapadatok'!X12</f>
        <v>33441</v>
      </c>
      <c r="Z11" s="27">
        <f>'Szakrendszeri alapadatok'!Y12</f>
        <v>3934</v>
      </c>
    </row>
    <row r="12" spans="1:26" s="4" customFormat="1" ht="13.5" thickBot="1" x14ac:dyDescent="0.3">
      <c r="A12" s="6" t="s">
        <v>28</v>
      </c>
      <c r="B12" s="26">
        <f>+'Szakrendszeri alapadatok'!E13</f>
        <v>0</v>
      </c>
      <c r="C12" s="5">
        <f>+'Szakrendszeri alapadatok'!E13-'Szakrendszeri alapadatok'!I13</f>
        <v>0</v>
      </c>
      <c r="D12" s="38">
        <f t="shared" si="8"/>
        <v>0</v>
      </c>
      <c r="E12" s="154" t="s">
        <v>116</v>
      </c>
      <c r="F12" s="180">
        <v>0</v>
      </c>
      <c r="G12" s="33">
        <f>'Szakrendszeri alapadatok'!J13</f>
        <v>0</v>
      </c>
      <c r="H12" s="153" t="s">
        <v>116</v>
      </c>
      <c r="I12" s="154" t="s">
        <v>116</v>
      </c>
      <c r="J12" s="152" t="s">
        <v>116</v>
      </c>
      <c r="K12" s="152" t="s">
        <v>116</v>
      </c>
      <c r="L12" s="152" t="s">
        <v>116</v>
      </c>
      <c r="M12" s="139">
        <f>'Szakrendszeri alapadatok'!E13-'Szakrendszeri alapadatok'!R13</f>
        <v>0</v>
      </c>
      <c r="N12" s="140">
        <f>M12-Alapadatok!P12</f>
        <v>0</v>
      </c>
      <c r="O12" s="130">
        <f t="shared" si="14"/>
        <v>0</v>
      </c>
      <c r="P12" s="140">
        <f>'Szakrendszeri alapadatok'!S13+'Szakrendszeri alapadatok'!T13</f>
        <v>0</v>
      </c>
      <c r="Q12" s="39">
        <f t="shared" si="15"/>
        <v>0</v>
      </c>
      <c r="R12" s="26">
        <f>+'Szakrendszeri alapadatok'!E13-'Szakrendszeri alapadatok'!C27</f>
        <v>0</v>
      </c>
      <c r="S12" s="33">
        <f>+'Szakrendszeri alapadatok'!U13</f>
        <v>0</v>
      </c>
      <c r="T12" s="40">
        <f t="shared" si="12"/>
        <v>0</v>
      </c>
      <c r="U12" s="5">
        <f t="shared" si="7"/>
        <v>0</v>
      </c>
      <c r="V12" s="41">
        <f t="shared" si="13"/>
        <v>0</v>
      </c>
      <c r="W12" s="26">
        <f>+'Szakrendszeri alapadatok'!V13</f>
        <v>0</v>
      </c>
      <c r="X12" s="27">
        <f>+'Szakrendszeri alapadatok'!W13</f>
        <v>0</v>
      </c>
      <c r="Y12" s="27">
        <f>+'Szakrendszeri alapadatok'!X13</f>
        <v>0</v>
      </c>
      <c r="Z12" s="27">
        <f>'Szakrendszeri alapadatok'!Y13</f>
        <v>0</v>
      </c>
    </row>
    <row r="13" spans="1:26" s="4" customFormat="1" ht="13.5" thickBot="1" x14ac:dyDescent="0.3">
      <c r="A13" s="6" t="s">
        <v>29</v>
      </c>
      <c r="B13" s="26">
        <f>+'Szakrendszeri alapadatok'!E14</f>
        <v>0</v>
      </c>
      <c r="C13" s="5">
        <f>+'Szakrendszeri alapadatok'!E14-'Szakrendszeri alapadatok'!I14</f>
        <v>0</v>
      </c>
      <c r="D13" s="38">
        <f t="shared" si="8"/>
        <v>0</v>
      </c>
      <c r="E13" s="154" t="s">
        <v>116</v>
      </c>
      <c r="F13" s="180">
        <v>0</v>
      </c>
      <c r="G13" s="33">
        <f>'Szakrendszeri alapadatok'!J14</f>
        <v>0</v>
      </c>
      <c r="H13" s="153" t="s">
        <v>116</v>
      </c>
      <c r="I13" s="154" t="s">
        <v>116</v>
      </c>
      <c r="J13" s="152" t="s">
        <v>116</v>
      </c>
      <c r="K13" s="152" t="s">
        <v>116</v>
      </c>
      <c r="L13" s="152" t="s">
        <v>116</v>
      </c>
      <c r="M13" s="139">
        <f>'Szakrendszeri alapadatok'!E14-'Szakrendszeri alapadatok'!R14</f>
        <v>0</v>
      </c>
      <c r="N13" s="140">
        <f>M13-Alapadatok!P13</f>
        <v>0</v>
      </c>
      <c r="O13" s="130">
        <f t="shared" si="14"/>
        <v>0</v>
      </c>
      <c r="P13" s="140">
        <f>'Szakrendszeri alapadatok'!S14+'Szakrendszeri alapadatok'!T14</f>
        <v>0</v>
      </c>
      <c r="Q13" s="39">
        <f t="shared" si="15"/>
        <v>0</v>
      </c>
      <c r="R13" s="26">
        <f>+'Szakrendszeri alapadatok'!E14-'Szakrendszeri alapadatok'!C28</f>
        <v>0</v>
      </c>
      <c r="S13" s="33">
        <f>+'Szakrendszeri alapadatok'!U14</f>
        <v>0</v>
      </c>
      <c r="T13" s="40">
        <f t="shared" si="12"/>
        <v>0</v>
      </c>
      <c r="U13" s="5">
        <f t="shared" si="7"/>
        <v>0</v>
      </c>
      <c r="V13" s="41">
        <f t="shared" si="13"/>
        <v>0</v>
      </c>
      <c r="W13" s="26">
        <f>+'Szakrendszeri alapadatok'!V14</f>
        <v>0</v>
      </c>
      <c r="X13" s="27">
        <f>+'Szakrendszeri alapadatok'!W14</f>
        <v>0</v>
      </c>
      <c r="Y13" s="27">
        <f>+'Szakrendszeri alapadatok'!X14</f>
        <v>0</v>
      </c>
      <c r="Z13" s="27">
        <f>'Szakrendszeri alapadatok'!Y14</f>
        <v>0</v>
      </c>
    </row>
    <row r="14" spans="1:26" s="4" customFormat="1" ht="14.45" customHeight="1" thickBot="1" x14ac:dyDescent="0.3">
      <c r="A14" s="22" t="s">
        <v>31</v>
      </c>
      <c r="B14" s="10">
        <f>SUM(B2:B13)</f>
        <v>1171077</v>
      </c>
      <c r="C14" s="12">
        <f>SUM(C2:C13)</f>
        <v>1126554</v>
      </c>
      <c r="D14" s="111">
        <f t="shared" si="8"/>
        <v>0.96198115068437007</v>
      </c>
      <c r="E14" s="34">
        <f>SUM(E2:E13)</f>
        <v>44523</v>
      </c>
      <c r="F14" s="111">
        <f t="shared" si="9"/>
        <v>3.8018849315629974E-2</v>
      </c>
      <c r="G14" s="210">
        <f>SUM(G2:G13)</f>
        <v>9036</v>
      </c>
      <c r="H14" s="10">
        <f>SUM(H2:H13)</f>
        <v>612812</v>
      </c>
      <c r="I14" s="12">
        <f>SUM(I2:I13)</f>
        <v>306588</v>
      </c>
      <c r="J14" s="111">
        <f t="shared" si="10"/>
        <v>0.50029699157327201</v>
      </c>
      <c r="K14" s="12">
        <f>SUM(K2:K13)</f>
        <v>306224</v>
      </c>
      <c r="L14" s="131">
        <f t="shared" si="11"/>
        <v>0.49970300842672793</v>
      </c>
      <c r="M14" s="12">
        <f>SUM(M2:M13)</f>
        <v>369508</v>
      </c>
      <c r="N14" s="12">
        <f>SUM(N2:N13)</f>
        <v>363398</v>
      </c>
      <c r="O14" s="111">
        <f>N14/M14</f>
        <v>0.98346449873886355</v>
      </c>
      <c r="P14" s="141">
        <f>SUM(P2:P13)</f>
        <v>6110</v>
      </c>
      <c r="Q14" s="131">
        <f>P14/M14</f>
        <v>1.653550126113643E-2</v>
      </c>
      <c r="R14" s="1">
        <f>SUM(R2:R13)</f>
        <v>874016</v>
      </c>
      <c r="S14" s="34">
        <f>SUM(S2:S13)</f>
        <v>13780</v>
      </c>
      <c r="T14" s="111">
        <f t="shared" si="12"/>
        <v>1.5766301761066158E-2</v>
      </c>
      <c r="U14" s="12">
        <f>SUM(U2:U13)</f>
        <v>860236</v>
      </c>
      <c r="V14" s="37">
        <f t="shared" si="13"/>
        <v>0.98423369823893381</v>
      </c>
      <c r="W14" s="10">
        <f>SUM(W2:W13)</f>
        <v>51948</v>
      </c>
      <c r="X14" s="24">
        <f>SUM(X2:X13)</f>
        <v>53042</v>
      </c>
      <c r="Y14" s="24">
        <f>SUM(Y2:Y13)</f>
        <v>363053</v>
      </c>
      <c r="Z14" s="24">
        <f>SUM(Z2:Z13)</f>
        <v>19950</v>
      </c>
    </row>
    <row r="16" spans="1:26" x14ac:dyDescent="0.2">
      <c r="A16" s="95" t="s">
        <v>57</v>
      </c>
      <c r="B16" s="104">
        <v>1309260</v>
      </c>
      <c r="C16" s="104">
        <v>1191260</v>
      </c>
      <c r="D16" s="102">
        <f t="shared" ref="D16:D21" si="16">C16/B16</f>
        <v>0.90987275254724043</v>
      </c>
      <c r="E16" s="104">
        <v>118000</v>
      </c>
      <c r="F16" s="103">
        <f t="shared" ref="F16:F21" si="17">E16/B16</f>
        <v>9.0127247452759573E-2</v>
      </c>
      <c r="G16" s="136" t="s">
        <v>116</v>
      </c>
      <c r="H16" s="104">
        <v>1075780</v>
      </c>
      <c r="I16" s="104">
        <v>570842</v>
      </c>
      <c r="J16" s="102">
        <f t="shared" ref="J16:J21" si="18">I16/H16</f>
        <v>0.53063079811857439</v>
      </c>
      <c r="K16" s="104">
        <v>504938</v>
      </c>
      <c r="L16" s="102">
        <f t="shared" ref="L16:L21" si="19">K16/H16</f>
        <v>0.46936920188142556</v>
      </c>
      <c r="M16" s="133" t="s">
        <v>116</v>
      </c>
      <c r="N16" s="133" t="s">
        <v>116</v>
      </c>
      <c r="O16" s="133" t="s">
        <v>116</v>
      </c>
      <c r="P16" s="133" t="s">
        <v>116</v>
      </c>
      <c r="Q16" s="133" t="s">
        <v>116</v>
      </c>
      <c r="R16" s="104">
        <v>1033313</v>
      </c>
      <c r="S16" s="104">
        <v>67348</v>
      </c>
      <c r="T16" s="102">
        <f t="shared" ref="T16:T21" si="20">S16/R16</f>
        <v>6.5176766381532025E-2</v>
      </c>
      <c r="U16" s="104">
        <v>965965</v>
      </c>
      <c r="V16" s="102">
        <f t="shared" ref="V16:V21" si="21">U16/R16</f>
        <v>0.93482323361846797</v>
      </c>
      <c r="W16" s="104">
        <v>86246</v>
      </c>
      <c r="X16" s="104">
        <v>63085</v>
      </c>
      <c r="Y16" s="94">
        <v>0</v>
      </c>
      <c r="Z16" s="132" t="s">
        <v>116</v>
      </c>
    </row>
    <row r="17" spans="1:26" x14ac:dyDescent="0.2">
      <c r="A17" s="95" t="s">
        <v>58</v>
      </c>
      <c r="B17" s="104">
        <v>1373617</v>
      </c>
      <c r="C17" s="104">
        <v>1255961</v>
      </c>
      <c r="D17" s="102">
        <f t="shared" si="16"/>
        <v>0.91434584749606329</v>
      </c>
      <c r="E17" s="104">
        <v>117656</v>
      </c>
      <c r="F17" s="103">
        <f t="shared" si="17"/>
        <v>8.5654152503936681E-2</v>
      </c>
      <c r="G17" s="136" t="s">
        <v>116</v>
      </c>
      <c r="H17" s="104">
        <v>1149364</v>
      </c>
      <c r="I17" s="104">
        <v>588531</v>
      </c>
      <c r="J17" s="102">
        <f t="shared" si="18"/>
        <v>0.51204927246720799</v>
      </c>
      <c r="K17" s="104">
        <v>560833</v>
      </c>
      <c r="L17" s="102">
        <f t="shared" si="19"/>
        <v>0.48795072753279206</v>
      </c>
      <c r="M17" s="133" t="s">
        <v>116</v>
      </c>
      <c r="N17" s="133" t="s">
        <v>116</v>
      </c>
      <c r="O17" s="133" t="s">
        <v>116</v>
      </c>
      <c r="P17" s="133" t="s">
        <v>116</v>
      </c>
      <c r="Q17" s="133" t="s">
        <v>116</v>
      </c>
      <c r="R17" s="104">
        <v>1107830</v>
      </c>
      <c r="S17" s="104">
        <v>122520</v>
      </c>
      <c r="T17" s="102">
        <f t="shared" si="20"/>
        <v>0.11059458581190255</v>
      </c>
      <c r="U17" s="104">
        <v>985310</v>
      </c>
      <c r="V17" s="102">
        <f t="shared" si="21"/>
        <v>0.88940541418809749</v>
      </c>
      <c r="W17" s="104">
        <v>81247</v>
      </c>
      <c r="X17" s="104">
        <v>69800</v>
      </c>
      <c r="Y17" s="104">
        <v>413749</v>
      </c>
      <c r="Z17" s="132" t="s">
        <v>116</v>
      </c>
    </row>
    <row r="18" spans="1:26" x14ac:dyDescent="0.2">
      <c r="A18" s="95" t="s">
        <v>61</v>
      </c>
      <c r="B18" s="104">
        <v>1300429</v>
      </c>
      <c r="C18" s="104">
        <v>1185072</v>
      </c>
      <c r="D18" s="102">
        <f t="shared" si="16"/>
        <v>0.91129311942443614</v>
      </c>
      <c r="E18" s="104">
        <v>115357</v>
      </c>
      <c r="F18" s="103">
        <f t="shared" si="17"/>
        <v>8.8706880575563904E-2</v>
      </c>
      <c r="G18" s="136" t="s">
        <v>116</v>
      </c>
      <c r="H18" s="104">
        <v>1069445</v>
      </c>
      <c r="I18" s="104">
        <v>522686</v>
      </c>
      <c r="J18" s="102">
        <f t="shared" si="18"/>
        <v>0.48874509675579392</v>
      </c>
      <c r="K18" s="104">
        <v>546759</v>
      </c>
      <c r="L18" s="102">
        <f t="shared" si="19"/>
        <v>0.51125490324420608</v>
      </c>
      <c r="M18" s="133" t="s">
        <v>116</v>
      </c>
      <c r="N18" s="133" t="s">
        <v>116</v>
      </c>
      <c r="O18" s="133" t="s">
        <v>116</v>
      </c>
      <c r="P18" s="133" t="s">
        <v>116</v>
      </c>
      <c r="Q18" s="133" t="s">
        <v>116</v>
      </c>
      <c r="R18" s="104">
        <v>1022779</v>
      </c>
      <c r="S18" s="104">
        <v>37523</v>
      </c>
      <c r="T18" s="102">
        <f t="shared" si="20"/>
        <v>3.6687299993449218E-2</v>
      </c>
      <c r="U18" s="104">
        <v>985256</v>
      </c>
      <c r="V18" s="102">
        <f t="shared" si="21"/>
        <v>0.96331270000655078</v>
      </c>
      <c r="W18" s="104">
        <v>73458</v>
      </c>
      <c r="X18" s="104">
        <v>70602</v>
      </c>
      <c r="Y18" s="104">
        <v>411216</v>
      </c>
      <c r="Z18" s="132" t="s">
        <v>116</v>
      </c>
    </row>
    <row r="19" spans="1:26" x14ac:dyDescent="0.2">
      <c r="A19" s="95" t="s">
        <v>71</v>
      </c>
      <c r="B19" s="104">
        <v>1378184</v>
      </c>
      <c r="C19" s="104">
        <v>1262044</v>
      </c>
      <c r="D19" s="102">
        <f t="shared" si="16"/>
        <v>0.9157296848606572</v>
      </c>
      <c r="E19" s="104">
        <v>116140</v>
      </c>
      <c r="F19" s="103">
        <f t="shared" si="17"/>
        <v>8.4270315139342786E-2</v>
      </c>
      <c r="G19" s="136" t="s">
        <v>116</v>
      </c>
      <c r="H19" s="104">
        <v>1096705</v>
      </c>
      <c r="I19" s="104">
        <v>543005</v>
      </c>
      <c r="J19" s="102">
        <f t="shared" si="18"/>
        <v>0.49512403061899052</v>
      </c>
      <c r="K19" s="104">
        <v>553700</v>
      </c>
      <c r="L19" s="102">
        <f t="shared" si="19"/>
        <v>0.50487596938100943</v>
      </c>
      <c r="M19" s="133" t="s">
        <v>116</v>
      </c>
      <c r="N19" s="133" t="s">
        <v>116</v>
      </c>
      <c r="O19" s="133" t="s">
        <v>116</v>
      </c>
      <c r="P19" s="133" t="s">
        <v>116</v>
      </c>
      <c r="Q19" s="133" t="s">
        <v>116</v>
      </c>
      <c r="R19" s="104">
        <v>1041182</v>
      </c>
      <c r="S19" s="104">
        <v>25509</v>
      </c>
      <c r="T19" s="102">
        <f t="shared" si="20"/>
        <v>2.4500039378321944E-2</v>
      </c>
      <c r="U19" s="104">
        <v>1015673</v>
      </c>
      <c r="V19" s="102">
        <f t="shared" si="21"/>
        <v>0.9754999606216781</v>
      </c>
      <c r="W19" s="104">
        <v>78252</v>
      </c>
      <c r="X19" s="104">
        <v>67292</v>
      </c>
      <c r="Y19" s="104">
        <v>427079</v>
      </c>
      <c r="Z19" s="132" t="s">
        <v>116</v>
      </c>
    </row>
    <row r="20" spans="1:26" x14ac:dyDescent="0.2">
      <c r="A20" s="95" t="s">
        <v>73</v>
      </c>
      <c r="B20" s="104">
        <v>1058777</v>
      </c>
      <c r="C20" s="104">
        <v>986511</v>
      </c>
      <c r="D20" s="102">
        <f t="shared" si="16"/>
        <v>0.93174577838392791</v>
      </c>
      <c r="E20" s="104">
        <v>72266</v>
      </c>
      <c r="F20" s="103">
        <f t="shared" si="17"/>
        <v>6.8254221616072128E-2</v>
      </c>
      <c r="G20" s="136" t="s">
        <v>116</v>
      </c>
      <c r="H20" s="104">
        <v>908215</v>
      </c>
      <c r="I20" s="104">
        <v>432938</v>
      </c>
      <c r="J20" s="102">
        <f t="shared" si="18"/>
        <v>0.47669109186701386</v>
      </c>
      <c r="K20" s="104">
        <v>475277</v>
      </c>
      <c r="L20" s="102">
        <f t="shared" si="19"/>
        <v>0.52330890813298614</v>
      </c>
      <c r="M20" s="133" t="s">
        <v>116</v>
      </c>
      <c r="N20" s="133" t="s">
        <v>116</v>
      </c>
      <c r="O20" s="133" t="s">
        <v>116</v>
      </c>
      <c r="P20" s="133" t="s">
        <v>116</v>
      </c>
      <c r="Q20" s="133" t="s">
        <v>116</v>
      </c>
      <c r="R20" s="104">
        <v>867126</v>
      </c>
      <c r="S20" s="104">
        <v>20743</v>
      </c>
      <c r="T20" s="102">
        <f t="shared" si="20"/>
        <v>2.3921552346487129E-2</v>
      </c>
      <c r="U20" s="104">
        <v>846383</v>
      </c>
      <c r="V20" s="102">
        <f t="shared" si="21"/>
        <v>0.97607844765351282</v>
      </c>
      <c r="W20" s="104">
        <v>41657</v>
      </c>
      <c r="X20" s="104">
        <v>44009</v>
      </c>
      <c r="Y20" s="104">
        <v>334893</v>
      </c>
      <c r="Z20" s="132" t="s">
        <v>116</v>
      </c>
    </row>
    <row r="21" spans="1:26" x14ac:dyDescent="0.2">
      <c r="A21" s="99" t="s">
        <v>59</v>
      </c>
      <c r="B21" s="98">
        <f>SUM(B16:B20,B14)</f>
        <v>7591344</v>
      </c>
      <c r="C21" s="98">
        <f>SUM(C16:C20,C14)</f>
        <v>7007402</v>
      </c>
      <c r="D21" s="97">
        <f t="shared" si="16"/>
        <v>0.92307791611077039</v>
      </c>
      <c r="E21" s="98">
        <f>SUM(E16:E20,E14)</f>
        <v>583942</v>
      </c>
      <c r="F21" s="96">
        <f t="shared" si="17"/>
        <v>7.6922083889229623E-2</v>
      </c>
      <c r="G21" s="98">
        <f>SUM(G14)</f>
        <v>9036</v>
      </c>
      <c r="H21" s="98">
        <f>SUM(H16:H20,H14)</f>
        <v>5912321</v>
      </c>
      <c r="I21" s="98">
        <f>SUM(I16:I20,I14)</f>
        <v>2964590</v>
      </c>
      <c r="J21" s="97">
        <f t="shared" si="18"/>
        <v>0.50142575140964096</v>
      </c>
      <c r="K21" s="98">
        <f>SUM(K16:K20,K14)</f>
        <v>2947731</v>
      </c>
      <c r="L21" s="97">
        <f t="shared" si="19"/>
        <v>0.49857424859035904</v>
      </c>
      <c r="M21" s="134">
        <f>SUM(M14)</f>
        <v>369508</v>
      </c>
      <c r="N21" s="134">
        <f>SUM(N14)</f>
        <v>363398</v>
      </c>
      <c r="O21" s="97">
        <f>N21/M21</f>
        <v>0.98346449873886355</v>
      </c>
      <c r="P21" s="135">
        <f>SUM(P14)</f>
        <v>6110</v>
      </c>
      <c r="Q21" s="97">
        <f>P21/M21</f>
        <v>1.653550126113643E-2</v>
      </c>
      <c r="R21" s="98">
        <f>SUM(R16:R20,R14)</f>
        <v>5946246</v>
      </c>
      <c r="S21" s="98">
        <f>SUM(S16:S20,S14)</f>
        <v>287423</v>
      </c>
      <c r="T21" s="97">
        <f t="shared" si="20"/>
        <v>4.833688347236223E-2</v>
      </c>
      <c r="U21" s="98">
        <f>SUM(U16:U20,U14)</f>
        <v>5658823</v>
      </c>
      <c r="V21" s="97">
        <f t="shared" si="21"/>
        <v>0.9516631165276378</v>
      </c>
      <c r="W21" s="98">
        <f>SUM(W16:W20,W14)</f>
        <v>412808</v>
      </c>
      <c r="X21" s="98">
        <f>SUM(X16:X20,X14)</f>
        <v>367830</v>
      </c>
      <c r="Y21" s="98">
        <f>SUM(Y16:Y20,Y14)</f>
        <v>1949990</v>
      </c>
      <c r="Z21" s="98">
        <f>SUM(Z14)</f>
        <v>19950</v>
      </c>
    </row>
    <row r="23" spans="1:26" ht="13.5" thickBot="1" x14ac:dyDescent="0.25"/>
    <row r="24" spans="1:26" s="16" customFormat="1" ht="27" customHeight="1" thickBot="1" x14ac:dyDescent="0.25">
      <c r="A24" s="219" t="s">
        <v>11</v>
      </c>
      <c r="B24" s="220"/>
      <c r="C24" s="220"/>
      <c r="D24" s="220"/>
      <c r="E24" s="220"/>
      <c r="F24" s="220"/>
      <c r="G24" s="220"/>
      <c r="H24" s="220"/>
      <c r="I24" s="221"/>
      <c r="J24" s="36"/>
      <c r="K24" s="13"/>
      <c r="L24" s="13"/>
      <c r="M24" s="13"/>
      <c r="N24" s="13"/>
      <c r="O24" s="13"/>
      <c r="P24" s="13"/>
      <c r="Q24" s="13"/>
    </row>
    <row r="25" spans="1:26" ht="48.75" thickBot="1" x14ac:dyDescent="0.25">
      <c r="A25" s="69" t="s">
        <v>4</v>
      </c>
      <c r="B25" s="70" t="s">
        <v>3</v>
      </c>
      <c r="C25" s="211" t="s">
        <v>0</v>
      </c>
      <c r="D25" s="212" t="s">
        <v>9</v>
      </c>
      <c r="E25" s="212" t="s">
        <v>8</v>
      </c>
      <c r="F25" s="213" t="s">
        <v>7</v>
      </c>
      <c r="G25" s="214" t="s">
        <v>123</v>
      </c>
      <c r="H25" s="215" t="s">
        <v>114</v>
      </c>
      <c r="I25" s="213" t="s">
        <v>115</v>
      </c>
    </row>
    <row r="26" spans="1:26" ht="13.5" thickBot="1" x14ac:dyDescent="0.25">
      <c r="A26" s="8" t="s">
        <v>75</v>
      </c>
      <c r="B26" s="8">
        <f t="shared" ref="B26:B37" si="22">B2</f>
        <v>71760</v>
      </c>
      <c r="C26" s="7">
        <f t="shared" ref="C26:D37" si="23">K2</f>
        <v>32006</v>
      </c>
      <c r="D26" s="72">
        <f>+'Szakrendszeri alapadatok'!M3</f>
        <v>27142</v>
      </c>
      <c r="E26" s="71">
        <f>+'Szakrendszeri alapadatok'!N3</f>
        <v>228</v>
      </c>
      <c r="F26" s="11">
        <f>SUM('Szakrendszeri alapadatok'!O3:Q3)</f>
        <v>4636</v>
      </c>
      <c r="G26" s="162" t="str">
        <f>P2</f>
        <v>-</v>
      </c>
      <c r="H26" s="163" t="str">
        <f>'Szakrendszeri alapadatok'!S3</f>
        <v>-</v>
      </c>
      <c r="I26" s="164" t="str">
        <f>'Szakrendszeri alapadatok'!T3</f>
        <v>-</v>
      </c>
    </row>
    <row r="27" spans="1:26" ht="13.5" thickBot="1" x14ac:dyDescent="0.25">
      <c r="A27" s="6" t="s">
        <v>76</v>
      </c>
      <c r="B27" s="6">
        <f t="shared" si="22"/>
        <v>76243</v>
      </c>
      <c r="C27" s="3">
        <f t="shared" si="23"/>
        <v>32898</v>
      </c>
      <c r="D27" s="72">
        <f>+'Szakrendszeri alapadatok'!M4</f>
        <v>27714</v>
      </c>
      <c r="E27" s="71">
        <f>+'Szakrendszeri alapadatok'!N4</f>
        <v>238</v>
      </c>
      <c r="F27" s="11">
        <f>SUM('Szakrendszeri alapadatok'!O4:Q4)</f>
        <v>4946</v>
      </c>
      <c r="G27" s="165" t="str">
        <f t="shared" ref="G27:G37" si="24">P3</f>
        <v>-</v>
      </c>
      <c r="H27" s="166" t="str">
        <f>'Szakrendszeri alapadatok'!S4</f>
        <v>-</v>
      </c>
      <c r="I27" s="167" t="str">
        <f>'Szakrendszeri alapadatok'!T4</f>
        <v>-</v>
      </c>
    </row>
    <row r="28" spans="1:26" ht="13.5" thickBot="1" x14ac:dyDescent="0.25">
      <c r="A28" s="9" t="s">
        <v>77</v>
      </c>
      <c r="B28" s="8">
        <f t="shared" si="22"/>
        <v>71720</v>
      </c>
      <c r="C28" s="7">
        <f t="shared" si="23"/>
        <v>29354</v>
      </c>
      <c r="D28" s="72">
        <f>+'Szakrendszeri alapadatok'!M5</f>
        <v>24598</v>
      </c>
      <c r="E28" s="71">
        <f>+'Szakrendszeri alapadatok'!N5</f>
        <v>244</v>
      </c>
      <c r="F28" s="11">
        <f>SUM('Szakrendszeri alapadatok'!O5:Q5)</f>
        <v>4512</v>
      </c>
      <c r="G28" s="165" t="str">
        <f t="shared" si="24"/>
        <v>-</v>
      </c>
      <c r="H28" s="166" t="str">
        <f>'Szakrendszeri alapadatok'!S5</f>
        <v>-</v>
      </c>
      <c r="I28" s="167" t="str">
        <f>'Szakrendszeri alapadatok'!T5</f>
        <v>-</v>
      </c>
    </row>
    <row r="29" spans="1:26" ht="13.5" thickBot="1" x14ac:dyDescent="0.25">
      <c r="A29" s="6" t="s">
        <v>78</v>
      </c>
      <c r="B29" s="6">
        <f t="shared" si="22"/>
        <v>74539</v>
      </c>
      <c r="C29" s="3">
        <f t="shared" si="23"/>
        <v>28462</v>
      </c>
      <c r="D29" s="72">
        <f>+'Szakrendszeri alapadatok'!M6</f>
        <v>23804</v>
      </c>
      <c r="E29" s="71">
        <f>+'Szakrendszeri alapadatok'!N6</f>
        <v>239</v>
      </c>
      <c r="F29" s="11">
        <f>SUM('Szakrendszeri alapadatok'!O6:Q6)</f>
        <v>4419</v>
      </c>
      <c r="G29" s="165" t="str">
        <f t="shared" si="24"/>
        <v>-</v>
      </c>
      <c r="H29" s="166" t="str">
        <f>'Szakrendszeri alapadatok'!S6</f>
        <v>-</v>
      </c>
      <c r="I29" s="167" t="str">
        <f>'Szakrendszeri alapadatok'!T6</f>
        <v>-</v>
      </c>
    </row>
    <row r="30" spans="1:26" ht="13.5" thickBot="1" x14ac:dyDescent="0.25">
      <c r="A30" s="9" t="s">
        <v>79</v>
      </c>
      <c r="B30" s="8">
        <f t="shared" si="22"/>
        <v>116121</v>
      </c>
      <c r="C30" s="7">
        <f t="shared" si="23"/>
        <v>49884</v>
      </c>
      <c r="D30" s="72">
        <f>+'Szakrendszeri alapadatok'!M7</f>
        <v>40681</v>
      </c>
      <c r="E30" s="71">
        <f>+'Szakrendszeri alapadatok'!N7</f>
        <v>321</v>
      </c>
      <c r="F30" s="11">
        <f>SUM('Szakrendszeri alapadatok'!O7:Q7)</f>
        <v>8882</v>
      </c>
      <c r="G30" s="165" t="str">
        <f t="shared" si="24"/>
        <v>-</v>
      </c>
      <c r="H30" s="166" t="str">
        <f>'Szakrendszeri alapadatok'!S7</f>
        <v>-</v>
      </c>
      <c r="I30" s="167" t="str">
        <f>'Szakrendszeri alapadatok'!T7</f>
        <v>-</v>
      </c>
    </row>
    <row r="31" spans="1:26" ht="13.5" thickBot="1" x14ac:dyDescent="0.25">
      <c r="A31" s="6" t="s">
        <v>80</v>
      </c>
      <c r="B31" s="6">
        <f t="shared" si="22"/>
        <v>179594</v>
      </c>
      <c r="C31" s="3">
        <f t="shared" si="23"/>
        <v>72271</v>
      </c>
      <c r="D31" s="72">
        <f>+'Szakrendszeri alapadatok'!M8</f>
        <v>61506</v>
      </c>
      <c r="E31" s="71">
        <f>+'Szakrendszeri alapadatok'!N8</f>
        <v>343</v>
      </c>
      <c r="F31" s="11">
        <f>SUM('Szakrendszeri alapadatok'!O8:Q8)</f>
        <v>10422</v>
      </c>
      <c r="G31" s="165" t="str">
        <f t="shared" si="24"/>
        <v>-</v>
      </c>
      <c r="H31" s="166" t="str">
        <f>'Szakrendszeri alapadatok'!S8</f>
        <v>-</v>
      </c>
      <c r="I31" s="167" t="str">
        <f>'Szakrendszeri alapadatok'!T8</f>
        <v>-</v>
      </c>
    </row>
    <row r="32" spans="1:26" s="16" customFormat="1" ht="13.5" thickBot="1" x14ac:dyDescent="0.25">
      <c r="A32" s="9" t="s">
        <v>81</v>
      </c>
      <c r="B32" s="8">
        <f t="shared" si="22"/>
        <v>170026</v>
      </c>
      <c r="C32" s="7">
        <f t="shared" si="23"/>
        <v>61349</v>
      </c>
      <c r="D32" s="72">
        <f>+'Szakrendszeri alapadatok'!M9</f>
        <v>52185</v>
      </c>
      <c r="E32" s="71">
        <f>+'Szakrendszeri alapadatok'!N9</f>
        <v>248</v>
      </c>
      <c r="F32" s="11">
        <f>SUM('Szakrendszeri alapadatok'!O9:Q9)</f>
        <v>8916</v>
      </c>
      <c r="G32" s="165" t="str">
        <f t="shared" si="24"/>
        <v>-</v>
      </c>
      <c r="H32" s="166" t="str">
        <f>'Szakrendszeri alapadatok'!S9</f>
        <v>-</v>
      </c>
      <c r="I32" s="167" t="str">
        <f>'Szakrendszeri alapadatok'!T9</f>
        <v>-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9" ht="13.5" thickBot="1" x14ac:dyDescent="0.25">
      <c r="A33" s="25" t="s">
        <v>82</v>
      </c>
      <c r="B33" s="6">
        <f t="shared" si="22"/>
        <v>172297</v>
      </c>
      <c r="C33" s="218" t="str">
        <f t="shared" si="23"/>
        <v>-</v>
      </c>
      <c r="D33" s="72">
        <f>+'Szakrendszeri alapadatok'!M10</f>
        <v>0</v>
      </c>
      <c r="E33" s="71">
        <f>+'Szakrendszeri alapadatok'!N10</f>
        <v>0</v>
      </c>
      <c r="F33" s="11">
        <f>SUM('Szakrendszeri alapadatok'!O10:Q10)</f>
        <v>0</v>
      </c>
      <c r="G33" s="156">
        <f t="shared" si="24"/>
        <v>1866</v>
      </c>
      <c r="H33" s="157">
        <f>'Szakrendszeri alapadatok'!S10</f>
        <v>1728</v>
      </c>
      <c r="I33" s="158">
        <f>'Szakrendszeri alapadatok'!T10</f>
        <v>138</v>
      </c>
    </row>
    <row r="34" spans="1:9" ht="13.5" thickBot="1" x14ac:dyDescent="0.25">
      <c r="A34" s="28" t="s">
        <v>83</v>
      </c>
      <c r="B34" s="8">
        <f t="shared" si="22"/>
        <v>129750</v>
      </c>
      <c r="C34" s="173" t="str">
        <f t="shared" si="23"/>
        <v>-</v>
      </c>
      <c r="D34" s="174" t="str">
        <f t="shared" si="23"/>
        <v>-</v>
      </c>
      <c r="E34" s="174" t="str">
        <f>+'Szakrendszeri alapadatok'!N11</f>
        <v>-</v>
      </c>
      <c r="F34" s="175" t="s">
        <v>116</v>
      </c>
      <c r="G34" s="156">
        <f t="shared" si="24"/>
        <v>2166</v>
      </c>
      <c r="H34" s="157">
        <f>'Szakrendszeri alapadatok'!S11</f>
        <v>1903</v>
      </c>
      <c r="I34" s="158">
        <f>'Szakrendszeri alapadatok'!T11</f>
        <v>263</v>
      </c>
    </row>
    <row r="35" spans="1:9" ht="13.5" thickBot="1" x14ac:dyDescent="0.25">
      <c r="A35" s="25" t="s">
        <v>84</v>
      </c>
      <c r="B35" s="6">
        <f t="shared" si="22"/>
        <v>109027</v>
      </c>
      <c r="C35" s="173" t="str">
        <f t="shared" si="23"/>
        <v>-</v>
      </c>
      <c r="D35" s="174" t="str">
        <f t="shared" si="23"/>
        <v>-</v>
      </c>
      <c r="E35" s="174" t="str">
        <f>+'Szakrendszeri alapadatok'!N12</f>
        <v>-</v>
      </c>
      <c r="F35" s="175" t="s">
        <v>116</v>
      </c>
      <c r="G35" s="156">
        <f t="shared" si="24"/>
        <v>2078</v>
      </c>
      <c r="H35" s="157">
        <f>'Szakrendszeri alapadatok'!S12</f>
        <v>1817</v>
      </c>
      <c r="I35" s="158">
        <f>'Szakrendszeri alapadatok'!T12</f>
        <v>261</v>
      </c>
    </row>
    <row r="36" spans="1:9" ht="13.5" thickBot="1" x14ac:dyDescent="0.25">
      <c r="A36" s="28" t="s">
        <v>85</v>
      </c>
      <c r="B36" s="8">
        <f t="shared" si="22"/>
        <v>0</v>
      </c>
      <c r="C36" s="173" t="str">
        <f t="shared" si="23"/>
        <v>-</v>
      </c>
      <c r="D36" s="174" t="str">
        <f t="shared" si="23"/>
        <v>-</v>
      </c>
      <c r="E36" s="174" t="str">
        <f>+'Szakrendszeri alapadatok'!N13</f>
        <v>-</v>
      </c>
      <c r="F36" s="175" t="s">
        <v>116</v>
      </c>
      <c r="G36" s="156">
        <f t="shared" si="24"/>
        <v>0</v>
      </c>
      <c r="H36" s="157">
        <f>'Szakrendszeri alapadatok'!S13</f>
        <v>0</v>
      </c>
      <c r="I36" s="158">
        <f>'Szakrendszeri alapadatok'!T13</f>
        <v>0</v>
      </c>
    </row>
    <row r="37" spans="1:9" ht="13.5" thickBot="1" x14ac:dyDescent="0.25">
      <c r="A37" s="25" t="s">
        <v>86</v>
      </c>
      <c r="B37" s="6">
        <f t="shared" si="22"/>
        <v>0</v>
      </c>
      <c r="C37" s="173" t="str">
        <f t="shared" si="23"/>
        <v>-</v>
      </c>
      <c r="D37" s="174" t="str">
        <f t="shared" si="23"/>
        <v>-</v>
      </c>
      <c r="E37" s="174" t="str">
        <f>+'Szakrendszeri alapadatok'!N14</f>
        <v>-</v>
      </c>
      <c r="F37" s="175" t="s">
        <v>116</v>
      </c>
      <c r="G37" s="159">
        <f t="shared" si="24"/>
        <v>0</v>
      </c>
      <c r="H37" s="160">
        <f>'Szakrendszeri alapadatok'!S14</f>
        <v>0</v>
      </c>
      <c r="I37" s="161">
        <f>'Szakrendszeri alapadatok'!T14</f>
        <v>0</v>
      </c>
    </row>
    <row r="38" spans="1:9" ht="13.5" thickBot="1" x14ac:dyDescent="0.25">
      <c r="A38" s="22" t="s">
        <v>31</v>
      </c>
      <c r="B38" s="2">
        <f t="shared" ref="B38:G38" si="25">SUM(B26:B37)</f>
        <v>1171077</v>
      </c>
      <c r="C38" s="29">
        <f t="shared" si="25"/>
        <v>306224</v>
      </c>
      <c r="D38" s="73">
        <f t="shared" si="25"/>
        <v>257630</v>
      </c>
      <c r="E38" s="73">
        <f t="shared" si="25"/>
        <v>1861</v>
      </c>
      <c r="F38" s="30">
        <f t="shared" si="25"/>
        <v>46733</v>
      </c>
      <c r="G38" s="29">
        <f t="shared" si="25"/>
        <v>6110</v>
      </c>
      <c r="H38" s="73">
        <f t="shared" ref="H38:I38" si="26">SUM(H26:H37)</f>
        <v>5448</v>
      </c>
      <c r="I38" s="30">
        <f t="shared" si="26"/>
        <v>662</v>
      </c>
    </row>
  </sheetData>
  <mergeCells count="1">
    <mergeCell ref="A24:I24"/>
  </mergeCells>
  <pageMargins left="0.23622047244094491" right="0.23622047244094491" top="0.74803149606299213" bottom="0.74803149606299213" header="0.31496062992125984" footer="0.31496062992125984"/>
  <pageSetup paperSize="8" scale="53" orientation="landscape" r:id="rId1"/>
  <headerFooter>
    <oddHeader>&amp;C&amp;"Times New Roman,Félkövér"&amp;12Havi jelentés a tároló elemet tartalmazó eSZIG statisztikai adatairól</oddHeader>
  </headerFooter>
  <ignoredErrors>
    <ignoredError sqref="F26:F33" formulaRange="1"/>
    <ignoredError sqref="Q14:Y14 D14:F14 H14:L14 O14" formula="1"/>
    <ignoredError sqref="V21 T21 L21 J21 F21 D21" formula="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P74"/>
  <sheetViews>
    <sheetView tabSelected="1" zoomScaleNormal="100" zoomScaleSheetLayoutView="93" workbookViewId="0">
      <selection sqref="A1:T1"/>
    </sheetView>
  </sheetViews>
  <sheetFormatPr defaultRowHeight="15" x14ac:dyDescent="0.25"/>
  <cols>
    <col min="1" max="1" width="20.42578125" customWidth="1"/>
    <col min="2" max="3" width="8.140625" customWidth="1"/>
    <col min="4" max="4" width="7.85546875" customWidth="1"/>
    <col min="5" max="5" width="7.140625" customWidth="1"/>
    <col min="6" max="6" width="8.42578125" customWidth="1"/>
    <col min="7" max="7" width="11" customWidth="1"/>
    <col min="8" max="8" width="8.85546875" customWidth="1"/>
    <col min="9" max="9" width="10" customWidth="1"/>
    <col min="10" max="10" width="9.140625" customWidth="1"/>
    <col min="11" max="11" width="10.140625" customWidth="1"/>
    <col min="12" max="15" width="10" customWidth="1"/>
    <col min="16" max="16" width="9.7109375" customWidth="1"/>
    <col min="17" max="17" width="10.7109375" customWidth="1"/>
    <col min="18" max="18" width="10" customWidth="1"/>
    <col min="19" max="19" width="10.42578125" customWidth="1"/>
    <col min="20" max="20" width="15.7109375" style="60" customWidth="1"/>
    <col min="21" max="21" width="11.7109375" customWidth="1"/>
    <col min="22" max="22" width="13.42578125" customWidth="1"/>
    <col min="23" max="23" width="17.5703125" customWidth="1"/>
    <col min="24" max="24" width="15.7109375" customWidth="1"/>
    <col min="25" max="25" width="18.7109375" customWidth="1"/>
    <col min="26" max="26" width="19.7109375" customWidth="1"/>
    <col min="27" max="27" width="14.5703125" customWidth="1"/>
    <col min="28" max="28" width="14.42578125" customWidth="1"/>
    <col min="29" max="29" width="18.5703125" customWidth="1"/>
    <col min="30" max="31" width="17.85546875" customWidth="1"/>
    <col min="32" max="32" width="14.85546875" bestFit="1" customWidth="1"/>
    <col min="33" max="34" width="17.140625" customWidth="1"/>
    <col min="35" max="35" width="17.28515625" customWidth="1"/>
  </cols>
  <sheetData>
    <row r="1" spans="1:42" ht="21" thickBot="1" x14ac:dyDescent="0.3">
      <c r="A1" s="226" t="s">
        <v>30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59"/>
      <c r="V1" s="44" t="s">
        <v>38</v>
      </c>
      <c r="W1" s="44"/>
      <c r="X1" s="44"/>
      <c r="Y1" s="44"/>
      <c r="Z1" s="44"/>
      <c r="AA1" s="44"/>
      <c r="AB1" s="44"/>
      <c r="AC1" s="44"/>
      <c r="AD1" s="44"/>
      <c r="AE1" s="44"/>
      <c r="AF1" s="44" t="s">
        <v>52</v>
      </c>
      <c r="AH1" s="44"/>
      <c r="AI1" s="44"/>
      <c r="AJ1" s="44"/>
    </row>
    <row r="2" spans="1:42" ht="16.5" thickBot="1" x14ac:dyDescent="0.3">
      <c r="B2" s="223" t="s">
        <v>110</v>
      </c>
      <c r="C2" s="224"/>
      <c r="D2" s="224"/>
      <c r="E2" s="224"/>
      <c r="F2" s="224"/>
      <c r="G2" s="225"/>
      <c r="H2" s="223" t="s">
        <v>111</v>
      </c>
      <c r="I2" s="224"/>
      <c r="J2" s="224"/>
      <c r="K2" s="224"/>
      <c r="L2" s="224"/>
      <c r="M2" s="224"/>
      <c r="N2" s="224"/>
      <c r="O2" s="225"/>
      <c r="P2" s="223" t="s">
        <v>112</v>
      </c>
      <c r="Q2" s="224"/>
      <c r="R2" s="224"/>
      <c r="S2" s="224"/>
      <c r="T2" s="225"/>
    </row>
    <row r="3" spans="1:42" ht="48.75" customHeight="1" thickBot="1" x14ac:dyDescent="0.3">
      <c r="A3" s="45" t="s">
        <v>74</v>
      </c>
      <c r="B3" s="46" t="s">
        <v>3</v>
      </c>
      <c r="C3" s="57" t="s">
        <v>2</v>
      </c>
      <c r="D3" s="57" t="s">
        <v>32</v>
      </c>
      <c r="E3" s="57" t="s">
        <v>1</v>
      </c>
      <c r="F3" s="58" t="s">
        <v>33</v>
      </c>
      <c r="G3" s="203" t="s">
        <v>106</v>
      </c>
      <c r="H3" s="46" t="s">
        <v>12</v>
      </c>
      <c r="I3" s="125" t="s">
        <v>10</v>
      </c>
      <c r="J3" s="125" t="s">
        <v>34</v>
      </c>
      <c r="K3" s="125" t="s">
        <v>0</v>
      </c>
      <c r="L3" s="126" t="s">
        <v>35</v>
      </c>
      <c r="M3" s="46" t="s">
        <v>108</v>
      </c>
      <c r="N3" s="125" t="s">
        <v>109</v>
      </c>
      <c r="O3" s="126" t="s">
        <v>127</v>
      </c>
      <c r="P3" s="46" t="s">
        <v>13</v>
      </c>
      <c r="Q3" s="200" t="s">
        <v>14</v>
      </c>
      <c r="R3" s="200" t="s">
        <v>36</v>
      </c>
      <c r="S3" s="200" t="s">
        <v>93</v>
      </c>
      <c r="T3" s="201" t="s">
        <v>94</v>
      </c>
      <c r="U3" s="61"/>
      <c r="V3" s="89" t="s">
        <v>74</v>
      </c>
      <c r="W3" s="75" t="s">
        <v>3</v>
      </c>
      <c r="X3" s="74" t="s">
        <v>0</v>
      </c>
      <c r="Y3" s="76" t="s">
        <v>9</v>
      </c>
      <c r="Z3" s="77" t="s">
        <v>8</v>
      </c>
      <c r="AA3" s="78" t="s">
        <v>7</v>
      </c>
      <c r="AB3" s="187" t="s">
        <v>113</v>
      </c>
      <c r="AC3" s="188" t="s">
        <v>114</v>
      </c>
      <c r="AD3" s="189" t="s">
        <v>115</v>
      </c>
    </row>
    <row r="4" spans="1:42" ht="15.75" thickBot="1" x14ac:dyDescent="0.3">
      <c r="A4" s="47" t="s">
        <v>18</v>
      </c>
      <c r="B4" s="176">
        <f>Alapadatok!B2</f>
        <v>71760</v>
      </c>
      <c r="C4" s="49">
        <f>Alapadatok!C2</f>
        <v>67398</v>
      </c>
      <c r="D4" s="177">
        <f t="shared" ref="D4:D8" si="0">IF(B4=0,0,C4/B4)</f>
        <v>0.93921404682274245</v>
      </c>
      <c r="E4" s="49">
        <f>Alapadatok!E2</f>
        <v>4362</v>
      </c>
      <c r="F4" s="204">
        <f t="shared" ref="F4:F8" si="1">IF(B4=0,0,E4/B4)</f>
        <v>6.0785953177257525E-2</v>
      </c>
      <c r="G4" s="205" t="str">
        <f>Alapadatok!G2</f>
        <v>-</v>
      </c>
      <c r="H4" s="48">
        <f>Alapadatok!H2</f>
        <v>62938</v>
      </c>
      <c r="I4" s="49">
        <f>Alapadatok!I2</f>
        <v>30932</v>
      </c>
      <c r="J4" s="50">
        <f t="shared" ref="J4:J8" si="2">IF(H4=0,0,I4/H4)</f>
        <v>0.49146779370173821</v>
      </c>
      <c r="K4" s="49">
        <f>Alapadatok!K2</f>
        <v>32006</v>
      </c>
      <c r="L4" s="51">
        <f t="shared" ref="L4:L8" si="3">IF(H4=0,0,K4/H4)</f>
        <v>0.50853220629826179</v>
      </c>
      <c r="M4" s="183" t="str">
        <f>Alapadatok!M2</f>
        <v>-</v>
      </c>
      <c r="N4" s="184" t="str">
        <f>Alapadatok!N2</f>
        <v>-</v>
      </c>
      <c r="O4" s="185" t="str">
        <f>Alapadatok!P2</f>
        <v>-</v>
      </c>
      <c r="P4" s="176">
        <f>Alapadatok!R2</f>
        <v>60811</v>
      </c>
      <c r="Q4" s="49">
        <f>Alapadatok!S2</f>
        <v>1291</v>
      </c>
      <c r="R4" s="50">
        <f t="shared" ref="R4:R8" si="4">IF(P4=0,0,Q4/P4)</f>
        <v>2.122971172978573E-2</v>
      </c>
      <c r="S4" s="49">
        <f>Alapadatok!U2</f>
        <v>59520</v>
      </c>
      <c r="T4" s="51">
        <f t="shared" ref="T4:T8" si="5">IF(P4=0,0,S4/P4)</f>
        <v>0.97877028827021428</v>
      </c>
      <c r="U4" s="62"/>
      <c r="V4" s="79" t="s">
        <v>18</v>
      </c>
      <c r="W4" s="79">
        <f>Alapadatok!B2</f>
        <v>71760</v>
      </c>
      <c r="X4" s="79">
        <f>Alapadatok!K2</f>
        <v>32006</v>
      </c>
      <c r="Y4" s="80">
        <f>Alapadatok!D26</f>
        <v>27142</v>
      </c>
      <c r="Z4" s="81">
        <f>Alapadatok!E26</f>
        <v>228</v>
      </c>
      <c r="AA4" s="92">
        <f>Alapadatok!F26</f>
        <v>4636</v>
      </c>
      <c r="AB4" s="193" t="s">
        <v>116</v>
      </c>
      <c r="AC4" s="194" t="s">
        <v>116</v>
      </c>
      <c r="AD4" s="195" t="s">
        <v>116</v>
      </c>
    </row>
    <row r="5" spans="1:42" ht="15.75" thickBot="1" x14ac:dyDescent="0.3">
      <c r="A5" s="47" t="s">
        <v>19</v>
      </c>
      <c r="B5" s="176">
        <f>Alapadatok!B3</f>
        <v>76243</v>
      </c>
      <c r="C5" s="49">
        <f>Alapadatok!C3</f>
        <v>71547</v>
      </c>
      <c r="D5" s="177">
        <f t="shared" si="0"/>
        <v>0.93840746035701639</v>
      </c>
      <c r="E5" s="49">
        <f>Alapadatok!E3</f>
        <v>4696</v>
      </c>
      <c r="F5" s="204">
        <f t="shared" si="1"/>
        <v>6.1592539642983619E-2</v>
      </c>
      <c r="G5" s="205" t="str">
        <f>Alapadatok!G3</f>
        <v>-</v>
      </c>
      <c r="H5" s="48">
        <f>Alapadatok!H3</f>
        <v>65345</v>
      </c>
      <c r="I5" s="49">
        <f>Alapadatok!I3</f>
        <v>32447</v>
      </c>
      <c r="J5" s="50">
        <f t="shared" si="2"/>
        <v>0.49654908562246536</v>
      </c>
      <c r="K5" s="49">
        <f>Alapadatok!K3</f>
        <v>32898</v>
      </c>
      <c r="L5" s="51">
        <f t="shared" si="3"/>
        <v>0.50345091437753464</v>
      </c>
      <c r="M5" s="183" t="str">
        <f>Alapadatok!M3</f>
        <v>-</v>
      </c>
      <c r="N5" s="184" t="str">
        <f>Alapadatok!N3</f>
        <v>-</v>
      </c>
      <c r="O5" s="185" t="str">
        <f>Alapadatok!P3</f>
        <v>-</v>
      </c>
      <c r="P5" s="176">
        <f>Alapadatok!R3</f>
        <v>62653</v>
      </c>
      <c r="Q5" s="49">
        <f>Alapadatok!S3</f>
        <v>1139</v>
      </c>
      <c r="R5" s="50">
        <f t="shared" si="4"/>
        <v>1.8179496592341946E-2</v>
      </c>
      <c r="S5" s="49">
        <f>Alapadatok!U3</f>
        <v>61514</v>
      </c>
      <c r="T5" s="51">
        <f t="shared" si="5"/>
        <v>0.98182050340765803</v>
      </c>
      <c r="U5" s="62"/>
      <c r="V5" s="79" t="s">
        <v>19</v>
      </c>
      <c r="W5" s="79">
        <f>Alapadatok!B3</f>
        <v>76243</v>
      </c>
      <c r="X5" s="79">
        <f>Alapadatok!K3</f>
        <v>32898</v>
      </c>
      <c r="Y5" s="80">
        <f>Alapadatok!D27</f>
        <v>27714</v>
      </c>
      <c r="Z5" s="81">
        <f>Alapadatok!E27</f>
        <v>238</v>
      </c>
      <c r="AA5" s="92">
        <f>Alapadatok!F27</f>
        <v>4946</v>
      </c>
      <c r="AB5" s="193" t="s">
        <v>116</v>
      </c>
      <c r="AC5" s="194" t="s">
        <v>116</v>
      </c>
      <c r="AD5" s="195" t="s">
        <v>116</v>
      </c>
    </row>
    <row r="6" spans="1:42" ht="15.75" thickBot="1" x14ac:dyDescent="0.3">
      <c r="A6" s="47" t="s">
        <v>20</v>
      </c>
      <c r="B6" s="176">
        <f>Alapadatok!B4</f>
        <v>71720</v>
      </c>
      <c r="C6" s="49">
        <f>Alapadatok!C4</f>
        <v>67496</v>
      </c>
      <c r="D6" s="177">
        <f t="shared" si="0"/>
        <v>0.94110429447852761</v>
      </c>
      <c r="E6" s="49">
        <f>Alapadatok!E4</f>
        <v>4224</v>
      </c>
      <c r="F6" s="204">
        <f t="shared" si="1"/>
        <v>5.8895705521472393E-2</v>
      </c>
      <c r="G6" s="205" t="str">
        <f>Alapadatok!G4</f>
        <v>-</v>
      </c>
      <c r="H6" s="48">
        <f>Alapadatok!H4</f>
        <v>58939</v>
      </c>
      <c r="I6" s="49">
        <f>Alapadatok!I4</f>
        <v>29585</v>
      </c>
      <c r="J6" s="50">
        <f t="shared" si="2"/>
        <v>0.50195965320076685</v>
      </c>
      <c r="K6" s="49">
        <f>Alapadatok!K4</f>
        <v>29354</v>
      </c>
      <c r="L6" s="51">
        <f t="shared" si="3"/>
        <v>0.49804034679923309</v>
      </c>
      <c r="M6" s="183" t="str">
        <f>Alapadatok!M4</f>
        <v>-</v>
      </c>
      <c r="N6" s="184" t="str">
        <f>Alapadatok!N4</f>
        <v>-</v>
      </c>
      <c r="O6" s="185" t="str">
        <f>Alapadatok!P4</f>
        <v>-</v>
      </c>
      <c r="P6" s="176">
        <f>Alapadatok!R4</f>
        <v>56668</v>
      </c>
      <c r="Q6" s="49">
        <f>Alapadatok!S4</f>
        <v>1042</v>
      </c>
      <c r="R6" s="50">
        <f t="shared" si="4"/>
        <v>1.8387802639937882E-2</v>
      </c>
      <c r="S6" s="49">
        <f>Alapadatok!U4</f>
        <v>55626</v>
      </c>
      <c r="T6" s="51">
        <f t="shared" si="5"/>
        <v>0.98161219736006211</v>
      </c>
      <c r="U6" s="62"/>
      <c r="V6" s="79" t="s">
        <v>20</v>
      </c>
      <c r="W6" s="79">
        <f>Alapadatok!B4</f>
        <v>71720</v>
      </c>
      <c r="X6" s="79">
        <f>Alapadatok!K4</f>
        <v>29354</v>
      </c>
      <c r="Y6" s="80">
        <f>Alapadatok!D28</f>
        <v>24598</v>
      </c>
      <c r="Z6" s="81">
        <f>Alapadatok!E28</f>
        <v>244</v>
      </c>
      <c r="AA6" s="92">
        <f>Alapadatok!F28</f>
        <v>4512</v>
      </c>
      <c r="AB6" s="193" t="s">
        <v>116</v>
      </c>
      <c r="AC6" s="194" t="s">
        <v>116</v>
      </c>
      <c r="AD6" s="195" t="s">
        <v>116</v>
      </c>
    </row>
    <row r="7" spans="1:42" ht="15.75" thickBot="1" x14ac:dyDescent="0.3">
      <c r="A7" s="47" t="s">
        <v>21</v>
      </c>
      <c r="B7" s="176">
        <f>Alapadatok!B5</f>
        <v>74539</v>
      </c>
      <c r="C7" s="49">
        <f>Alapadatok!C5</f>
        <v>70431</v>
      </c>
      <c r="D7" s="177">
        <f t="shared" si="0"/>
        <v>0.94488791102644254</v>
      </c>
      <c r="E7" s="49">
        <f>Alapadatok!E5</f>
        <v>4108</v>
      </c>
      <c r="F7" s="204">
        <f t="shared" si="1"/>
        <v>5.5112088973557467E-2</v>
      </c>
      <c r="G7" s="205" t="str">
        <f>Alapadatok!G5</f>
        <v>-</v>
      </c>
      <c r="H7" s="48">
        <f>Alapadatok!H5</f>
        <v>58205</v>
      </c>
      <c r="I7" s="49">
        <f>Alapadatok!I5</f>
        <v>29743</v>
      </c>
      <c r="J7" s="50">
        <f t="shared" si="2"/>
        <v>0.51100420926037282</v>
      </c>
      <c r="K7" s="49">
        <f>Alapadatok!K5</f>
        <v>28462</v>
      </c>
      <c r="L7" s="51">
        <f t="shared" si="3"/>
        <v>0.48899579073962718</v>
      </c>
      <c r="M7" s="183" t="str">
        <f>Alapadatok!M5</f>
        <v>-</v>
      </c>
      <c r="N7" s="184" t="str">
        <f>Alapadatok!N5</f>
        <v>-</v>
      </c>
      <c r="O7" s="185" t="str">
        <f>Alapadatok!P5</f>
        <v>-</v>
      </c>
      <c r="P7" s="176">
        <f>Alapadatok!R5</f>
        <v>55772</v>
      </c>
      <c r="Q7" s="49">
        <f>Alapadatok!S5</f>
        <v>1017</v>
      </c>
      <c r="R7" s="50">
        <f t="shared" si="4"/>
        <v>1.8234956609051136E-2</v>
      </c>
      <c r="S7" s="49">
        <f>Alapadatok!U5</f>
        <v>54755</v>
      </c>
      <c r="T7" s="51">
        <f t="shared" si="5"/>
        <v>0.98176504339094883</v>
      </c>
      <c r="U7" s="62"/>
      <c r="V7" s="79" t="s">
        <v>21</v>
      </c>
      <c r="W7" s="79">
        <f>Alapadatok!B5</f>
        <v>74539</v>
      </c>
      <c r="X7" s="79">
        <f>Alapadatok!K5</f>
        <v>28462</v>
      </c>
      <c r="Y7" s="80">
        <f>Alapadatok!D29</f>
        <v>23804</v>
      </c>
      <c r="Z7" s="81">
        <f>Alapadatok!E29</f>
        <v>239</v>
      </c>
      <c r="AA7" s="92">
        <f>Alapadatok!F29</f>
        <v>4419</v>
      </c>
      <c r="AB7" s="193" t="s">
        <v>116</v>
      </c>
      <c r="AC7" s="194" t="s">
        <v>116</v>
      </c>
      <c r="AD7" s="195" t="s">
        <v>116</v>
      </c>
    </row>
    <row r="8" spans="1:42" ht="15.75" thickBot="1" x14ac:dyDescent="0.3">
      <c r="A8" s="47" t="s">
        <v>22</v>
      </c>
      <c r="B8" s="176">
        <f>Alapadatok!B6</f>
        <v>116121</v>
      </c>
      <c r="C8" s="49">
        <f>Alapadatok!C6</f>
        <v>107593</v>
      </c>
      <c r="D8" s="177">
        <f t="shared" si="0"/>
        <v>0.92655936480050982</v>
      </c>
      <c r="E8" s="49">
        <f>Alapadatok!E6</f>
        <v>8528</v>
      </c>
      <c r="F8" s="204">
        <f t="shared" si="1"/>
        <v>7.3440635199490192E-2</v>
      </c>
      <c r="G8" s="205" t="str">
        <f>Alapadatok!G6</f>
        <v>-</v>
      </c>
      <c r="H8" s="48">
        <f>Alapadatok!H6</f>
        <v>96355</v>
      </c>
      <c r="I8" s="49">
        <f>Alapadatok!I6</f>
        <v>46471</v>
      </c>
      <c r="J8" s="50">
        <f t="shared" si="2"/>
        <v>0.48228945046961758</v>
      </c>
      <c r="K8" s="49">
        <f>Alapadatok!K6</f>
        <v>49884</v>
      </c>
      <c r="L8" s="51">
        <f t="shared" si="3"/>
        <v>0.51771054953038242</v>
      </c>
      <c r="M8" s="183" t="str">
        <f>Alapadatok!M6</f>
        <v>-</v>
      </c>
      <c r="N8" s="184" t="str">
        <f>Alapadatok!N6</f>
        <v>-</v>
      </c>
      <c r="O8" s="185" t="str">
        <f>Alapadatok!P6</f>
        <v>-</v>
      </c>
      <c r="P8" s="176">
        <f>Alapadatok!R6</f>
        <v>91902</v>
      </c>
      <c r="Q8" s="49">
        <f>Alapadatok!S6</f>
        <v>1206</v>
      </c>
      <c r="R8" s="50">
        <f t="shared" si="4"/>
        <v>1.3122674152902004E-2</v>
      </c>
      <c r="S8" s="49">
        <f>Alapadatok!U6</f>
        <v>90696</v>
      </c>
      <c r="T8" s="51">
        <f t="shared" si="5"/>
        <v>0.98687732584709797</v>
      </c>
      <c r="U8" s="63"/>
      <c r="V8" s="79" t="s">
        <v>22</v>
      </c>
      <c r="W8" s="79">
        <f>Alapadatok!B6</f>
        <v>116121</v>
      </c>
      <c r="X8" s="79">
        <f>Alapadatok!K6</f>
        <v>49884</v>
      </c>
      <c r="Y8" s="80">
        <f>Alapadatok!D30</f>
        <v>40681</v>
      </c>
      <c r="Z8" s="81">
        <f>Alapadatok!E30</f>
        <v>321</v>
      </c>
      <c r="AA8" s="92">
        <f>Alapadatok!F30</f>
        <v>8882</v>
      </c>
      <c r="AB8" s="193" t="s">
        <v>116</v>
      </c>
      <c r="AC8" s="194" t="s">
        <v>116</v>
      </c>
      <c r="AD8" s="195" t="s">
        <v>116</v>
      </c>
    </row>
    <row r="9" spans="1:42" ht="15.75" thickBot="1" x14ac:dyDescent="0.3">
      <c r="A9" s="47" t="s">
        <v>23</v>
      </c>
      <c r="B9" s="176">
        <f>Alapadatok!B7</f>
        <v>179594</v>
      </c>
      <c r="C9" s="49">
        <f>Alapadatok!C7</f>
        <v>169552</v>
      </c>
      <c r="D9" s="177">
        <f>IF(B9=0,0,C9/B9)</f>
        <v>0.94408499170350901</v>
      </c>
      <c r="E9" s="49">
        <f>Alapadatok!E7</f>
        <v>10042</v>
      </c>
      <c r="F9" s="204">
        <f>IF(B9=0,0,E9/B9)</f>
        <v>5.5915008296490973E-2</v>
      </c>
      <c r="G9" s="205" t="str">
        <f>Alapadatok!G7</f>
        <v>-</v>
      </c>
      <c r="H9" s="48">
        <f>Alapadatok!H7</f>
        <v>142905</v>
      </c>
      <c r="I9" s="49">
        <f>Alapadatok!I7</f>
        <v>70634</v>
      </c>
      <c r="J9" s="50">
        <f>IF(H9=0,0,I9/H9)</f>
        <v>0.49427241873972222</v>
      </c>
      <c r="K9" s="49">
        <f>Alapadatok!K7</f>
        <v>72271</v>
      </c>
      <c r="L9" s="51">
        <f>IF(H9=0,0,K9/H9)</f>
        <v>0.50572758126027784</v>
      </c>
      <c r="M9" s="183" t="str">
        <f>Alapadatok!M7</f>
        <v>-</v>
      </c>
      <c r="N9" s="184" t="str">
        <f>Alapadatok!N7</f>
        <v>-</v>
      </c>
      <c r="O9" s="185" t="str">
        <f>Alapadatok!P7</f>
        <v>-</v>
      </c>
      <c r="P9" s="176">
        <f>Alapadatok!R7</f>
        <v>131851</v>
      </c>
      <c r="Q9" s="49">
        <f>Alapadatok!S7</f>
        <v>1524</v>
      </c>
      <c r="R9" s="50">
        <f>IF(P9=0,0,Q9/P9)</f>
        <v>1.155850164200499E-2</v>
      </c>
      <c r="S9" s="49">
        <f>Alapadatok!U7</f>
        <v>130327</v>
      </c>
      <c r="T9" s="51">
        <f>IF(P9=0,0,S9/P9)</f>
        <v>0.988441498357995</v>
      </c>
      <c r="U9" s="63"/>
      <c r="V9" s="79" t="s">
        <v>23</v>
      </c>
      <c r="W9" s="79">
        <f>Alapadatok!B7</f>
        <v>179594</v>
      </c>
      <c r="X9" s="79">
        <f>Alapadatok!K7</f>
        <v>72271</v>
      </c>
      <c r="Y9" s="80">
        <f>Alapadatok!D31</f>
        <v>61506</v>
      </c>
      <c r="Z9" s="81">
        <f>Alapadatok!E31</f>
        <v>343</v>
      </c>
      <c r="AA9" s="92">
        <f>Alapadatok!F31</f>
        <v>10422</v>
      </c>
      <c r="AB9" s="193" t="s">
        <v>116</v>
      </c>
      <c r="AC9" s="194" t="s">
        <v>116</v>
      </c>
      <c r="AD9" s="195" t="s">
        <v>116</v>
      </c>
    </row>
    <row r="10" spans="1:42" ht="15.75" thickBot="1" x14ac:dyDescent="0.3">
      <c r="A10" s="47" t="s">
        <v>24</v>
      </c>
      <c r="B10" s="176">
        <f>Alapadatok!B8</f>
        <v>170026</v>
      </c>
      <c r="C10" s="49">
        <f>Alapadatok!C8</f>
        <v>161463</v>
      </c>
      <c r="D10" s="177">
        <f t="shared" ref="D10:D16" si="6">IF(B10=0,0,C10/B10)</f>
        <v>0.94963711432369169</v>
      </c>
      <c r="E10" s="49">
        <f>Alapadatok!E8</f>
        <v>8563</v>
      </c>
      <c r="F10" s="204">
        <f t="shared" ref="F10:F16" si="7">IF(B10=0,0,E10/B10)</f>
        <v>5.0362885676308332E-2</v>
      </c>
      <c r="G10" s="205" t="str">
        <f>Alapadatok!G8</f>
        <v>-</v>
      </c>
      <c r="H10" s="48">
        <f>Alapadatok!H8</f>
        <v>128125</v>
      </c>
      <c r="I10" s="49">
        <f>Alapadatok!I8</f>
        <v>66776</v>
      </c>
      <c r="J10" s="50">
        <f t="shared" ref="J10:J16" si="8">IF(H10=0,0,I10/H10)</f>
        <v>0.52117853658536584</v>
      </c>
      <c r="K10" s="49">
        <f>Alapadatok!K8</f>
        <v>61349</v>
      </c>
      <c r="L10" s="51">
        <f t="shared" ref="L10:L16" si="9">IF(H10=0,0,K10/H10)</f>
        <v>0.47882146341463416</v>
      </c>
      <c r="M10" s="183" t="str">
        <f>Alapadatok!M8</f>
        <v>-</v>
      </c>
      <c r="N10" s="184" t="str">
        <f>Alapadatok!N8</f>
        <v>-</v>
      </c>
      <c r="O10" s="185" t="str">
        <f>Alapadatok!P8</f>
        <v>-</v>
      </c>
      <c r="P10" s="176">
        <f>Alapadatok!R8</f>
        <v>116293</v>
      </c>
      <c r="Q10" s="49">
        <f>Alapadatok!S8</f>
        <v>1767</v>
      </c>
      <c r="R10" s="50">
        <f t="shared" ref="R10:R16" si="10">IF(P10=0,0,Q10/P10)</f>
        <v>1.5194379713310346E-2</v>
      </c>
      <c r="S10" s="49">
        <f>Alapadatok!U8</f>
        <v>114526</v>
      </c>
      <c r="T10" s="51">
        <f t="shared" ref="T10:T16" si="11">IF(P10=0,0,S10/P10)</f>
        <v>0.98480562028668961</v>
      </c>
      <c r="U10" s="63"/>
      <c r="V10" s="79" t="s">
        <v>24</v>
      </c>
      <c r="W10" s="79">
        <f>Alapadatok!B8</f>
        <v>170026</v>
      </c>
      <c r="X10" s="79">
        <f>Alapadatok!K8</f>
        <v>61349</v>
      </c>
      <c r="Y10" s="80">
        <f>Alapadatok!D32</f>
        <v>52185</v>
      </c>
      <c r="Z10" s="81">
        <f>Alapadatok!E32</f>
        <v>248</v>
      </c>
      <c r="AA10" s="92">
        <f>Alapadatok!F32</f>
        <v>8916</v>
      </c>
      <c r="AB10" s="193" t="s">
        <v>116</v>
      </c>
      <c r="AC10" s="194" t="s">
        <v>116</v>
      </c>
      <c r="AD10" s="195" t="s">
        <v>116</v>
      </c>
    </row>
    <row r="11" spans="1:42" ht="15.75" thickBot="1" x14ac:dyDescent="0.3">
      <c r="A11" s="47" t="s">
        <v>25</v>
      </c>
      <c r="B11" s="176">
        <f>Alapadatok!B9</f>
        <v>172297</v>
      </c>
      <c r="C11" s="49">
        <f>Alapadatok!C9</f>
        <v>172297</v>
      </c>
      <c r="D11" s="177">
        <f t="shared" si="6"/>
        <v>1</v>
      </c>
      <c r="E11" s="49">
        <f>Alapadatok!E9</f>
        <v>0</v>
      </c>
      <c r="F11" s="204">
        <f t="shared" si="7"/>
        <v>0</v>
      </c>
      <c r="G11" s="206">
        <f>Alapadatok!G9</f>
        <v>2907</v>
      </c>
      <c r="H11" s="182" t="str">
        <f>Alapadatok!H9</f>
        <v>-</v>
      </c>
      <c r="I11" s="181" t="str">
        <f>Alapadatok!I9</f>
        <v>-</v>
      </c>
      <c r="J11" s="181" t="s">
        <v>116</v>
      </c>
      <c r="K11" s="181" t="str">
        <f>Alapadatok!K9</f>
        <v>-</v>
      </c>
      <c r="L11" s="181" t="s">
        <v>116</v>
      </c>
      <c r="M11" s="168">
        <f>Alapadatok!M9</f>
        <v>154384</v>
      </c>
      <c r="N11" s="169">
        <f>Alapadatok!N9</f>
        <v>152518</v>
      </c>
      <c r="O11" s="170">
        <f>Alapadatok!P9</f>
        <v>1866</v>
      </c>
      <c r="P11" s="176">
        <f>Alapadatok!R9</f>
        <v>116127</v>
      </c>
      <c r="Q11" s="49">
        <f>Alapadatok!S9</f>
        <v>1720</v>
      </c>
      <c r="R11" s="50">
        <f t="shared" si="10"/>
        <v>1.4811370310091538E-2</v>
      </c>
      <c r="S11" s="49">
        <f>Alapadatok!U9</f>
        <v>114407</v>
      </c>
      <c r="T11" s="51">
        <f t="shared" si="11"/>
        <v>0.9851886296899085</v>
      </c>
      <c r="U11" s="63"/>
      <c r="V11" s="79" t="s">
        <v>25</v>
      </c>
      <c r="W11" s="79">
        <f>Alapadatok!B9</f>
        <v>172297</v>
      </c>
      <c r="X11" s="192" t="s">
        <v>116</v>
      </c>
      <c r="Y11" s="193" t="s">
        <v>116</v>
      </c>
      <c r="Z11" s="194" t="s">
        <v>116</v>
      </c>
      <c r="AA11" s="195" t="s">
        <v>116</v>
      </c>
      <c r="AB11" s="190">
        <f>Alapadatok!P9</f>
        <v>1866</v>
      </c>
      <c r="AC11" s="191">
        <f>Alapadatok!H33</f>
        <v>1728</v>
      </c>
      <c r="AD11" s="127">
        <f>Alapadatok!I33</f>
        <v>138</v>
      </c>
    </row>
    <row r="12" spans="1:42" ht="15.75" thickBot="1" x14ac:dyDescent="0.3">
      <c r="A12" s="47" t="s">
        <v>26</v>
      </c>
      <c r="B12" s="176">
        <f>Alapadatok!B10</f>
        <v>129750</v>
      </c>
      <c r="C12" s="49">
        <f>Alapadatok!C10</f>
        <v>129750</v>
      </c>
      <c r="D12" s="177">
        <f t="shared" si="6"/>
        <v>1</v>
      </c>
      <c r="E12" s="181" t="str">
        <f>Alapadatok!E10</f>
        <v>-</v>
      </c>
      <c r="F12" s="207">
        <v>0</v>
      </c>
      <c r="G12" s="206">
        <f>Alapadatok!G10</f>
        <v>3435</v>
      </c>
      <c r="H12" s="182" t="str">
        <f>Alapadatok!H10</f>
        <v>-</v>
      </c>
      <c r="I12" s="181" t="str">
        <f>Alapadatok!I10</f>
        <v>-</v>
      </c>
      <c r="J12" s="181" t="s">
        <v>116</v>
      </c>
      <c r="K12" s="181" t="str">
        <f>Alapadatok!K10</f>
        <v>-</v>
      </c>
      <c r="L12" s="181" t="s">
        <v>116</v>
      </c>
      <c r="M12" s="168">
        <f>Alapadatok!M10</f>
        <v>116269</v>
      </c>
      <c r="N12" s="169">
        <f>Alapadatok!N10</f>
        <v>114103</v>
      </c>
      <c r="O12" s="170">
        <f>Alapadatok!P10</f>
        <v>2166</v>
      </c>
      <c r="P12" s="176">
        <f>Alapadatok!R10</f>
        <v>99439</v>
      </c>
      <c r="Q12" s="49">
        <f>Alapadatok!S10</f>
        <v>1832</v>
      </c>
      <c r="R12" s="50">
        <f t="shared" si="10"/>
        <v>1.8423355021671577E-2</v>
      </c>
      <c r="S12" s="49">
        <f>Alapadatok!U10</f>
        <v>97607</v>
      </c>
      <c r="T12" s="51">
        <f t="shared" si="11"/>
        <v>0.98157664497832842</v>
      </c>
      <c r="U12" s="63"/>
      <c r="V12" s="79" t="s">
        <v>26</v>
      </c>
      <c r="W12" s="79">
        <f>Alapadatok!B10</f>
        <v>129750</v>
      </c>
      <c r="X12" s="196" t="str">
        <f>Alapadatok!K10</f>
        <v>-</v>
      </c>
      <c r="Y12" s="197" t="str">
        <f>Alapadatok!D34</f>
        <v>-</v>
      </c>
      <c r="Z12" s="198" t="str">
        <f>Alapadatok!E34</f>
        <v>-</v>
      </c>
      <c r="AA12" s="195" t="s">
        <v>116</v>
      </c>
      <c r="AB12" s="190">
        <f>Alapadatok!P10</f>
        <v>2166</v>
      </c>
      <c r="AC12" s="191">
        <f>Alapadatok!H34</f>
        <v>1903</v>
      </c>
      <c r="AD12" s="127">
        <f>Alapadatok!I34</f>
        <v>263</v>
      </c>
    </row>
    <row r="13" spans="1:42" ht="15.75" thickBot="1" x14ac:dyDescent="0.3">
      <c r="A13" s="47" t="s">
        <v>27</v>
      </c>
      <c r="B13" s="176">
        <f>Alapadatok!B11</f>
        <v>109027</v>
      </c>
      <c r="C13" s="49">
        <f>Alapadatok!C11</f>
        <v>109027</v>
      </c>
      <c r="D13" s="177">
        <f t="shared" si="6"/>
        <v>1</v>
      </c>
      <c r="E13" s="181" t="str">
        <f>Alapadatok!E11</f>
        <v>-</v>
      </c>
      <c r="F13" s="207">
        <v>0</v>
      </c>
      <c r="G13" s="206">
        <f>Alapadatok!G11</f>
        <v>2694</v>
      </c>
      <c r="H13" s="182" t="str">
        <f>Alapadatok!H11</f>
        <v>-</v>
      </c>
      <c r="I13" s="181" t="str">
        <f>Alapadatok!I11</f>
        <v>-</v>
      </c>
      <c r="J13" s="181" t="s">
        <v>116</v>
      </c>
      <c r="K13" s="181" t="str">
        <f>Alapadatok!K11</f>
        <v>-</v>
      </c>
      <c r="L13" s="181" t="s">
        <v>116</v>
      </c>
      <c r="M13" s="168">
        <f>Alapadatok!M11</f>
        <v>98855</v>
      </c>
      <c r="N13" s="169">
        <f>Alapadatok!N11</f>
        <v>96777</v>
      </c>
      <c r="O13" s="170">
        <f>Alapadatok!P11</f>
        <v>2078</v>
      </c>
      <c r="P13" s="176">
        <f>Alapadatok!R11</f>
        <v>82500</v>
      </c>
      <c r="Q13" s="49">
        <f>Alapadatok!S11</f>
        <v>1242</v>
      </c>
      <c r="R13" s="50">
        <f t="shared" si="10"/>
        <v>1.5054545454545454E-2</v>
      </c>
      <c r="S13" s="49">
        <f>Alapadatok!U11</f>
        <v>81258</v>
      </c>
      <c r="T13" s="51">
        <f t="shared" si="11"/>
        <v>0.98494545454545457</v>
      </c>
      <c r="U13" s="63"/>
      <c r="V13" s="79" t="s">
        <v>27</v>
      </c>
      <c r="W13" s="79">
        <f>Alapadatok!B11</f>
        <v>109027</v>
      </c>
      <c r="X13" s="196" t="str">
        <f>Alapadatok!K11</f>
        <v>-</v>
      </c>
      <c r="Y13" s="197" t="str">
        <f>Alapadatok!D35</f>
        <v>-</v>
      </c>
      <c r="Z13" s="198" t="str">
        <f>Alapadatok!E35</f>
        <v>-</v>
      </c>
      <c r="AA13" s="195" t="s">
        <v>116</v>
      </c>
      <c r="AB13" s="190">
        <f>Alapadatok!P11</f>
        <v>2078</v>
      </c>
      <c r="AC13" s="191">
        <f>Alapadatok!H35</f>
        <v>1817</v>
      </c>
      <c r="AD13" s="127">
        <f>Alapadatok!I35</f>
        <v>261</v>
      </c>
    </row>
    <row r="14" spans="1:42" ht="15.75" thickBot="1" x14ac:dyDescent="0.3">
      <c r="A14" s="47" t="s">
        <v>28</v>
      </c>
      <c r="B14" s="176">
        <f>Alapadatok!B12</f>
        <v>0</v>
      </c>
      <c r="C14" s="49">
        <f>Alapadatok!C12</f>
        <v>0</v>
      </c>
      <c r="D14" s="177">
        <f t="shared" si="6"/>
        <v>0</v>
      </c>
      <c r="E14" s="181" t="str">
        <f>Alapadatok!E12</f>
        <v>-</v>
      </c>
      <c r="F14" s="207">
        <v>0</v>
      </c>
      <c r="G14" s="206">
        <f>Alapadatok!G12</f>
        <v>0</v>
      </c>
      <c r="H14" s="182" t="str">
        <f>Alapadatok!H12</f>
        <v>-</v>
      </c>
      <c r="I14" s="181" t="str">
        <f>Alapadatok!I12</f>
        <v>-</v>
      </c>
      <c r="J14" s="181" t="s">
        <v>116</v>
      </c>
      <c r="K14" s="181" t="str">
        <f>Alapadatok!K12</f>
        <v>-</v>
      </c>
      <c r="L14" s="181" t="s">
        <v>116</v>
      </c>
      <c r="M14" s="168">
        <f>Alapadatok!M12</f>
        <v>0</v>
      </c>
      <c r="N14" s="169">
        <f>Alapadatok!N12</f>
        <v>0</v>
      </c>
      <c r="O14" s="170">
        <f>Alapadatok!P12</f>
        <v>0</v>
      </c>
      <c r="P14" s="176">
        <f>Alapadatok!R12</f>
        <v>0</v>
      </c>
      <c r="Q14" s="49">
        <f>Alapadatok!S12</f>
        <v>0</v>
      </c>
      <c r="R14" s="50">
        <f t="shared" si="10"/>
        <v>0</v>
      </c>
      <c r="S14" s="49">
        <f>Alapadatok!U12</f>
        <v>0</v>
      </c>
      <c r="T14" s="51">
        <f t="shared" si="11"/>
        <v>0</v>
      </c>
      <c r="U14" s="63"/>
      <c r="V14" s="79" t="s">
        <v>28</v>
      </c>
      <c r="W14" s="79">
        <f>Alapadatok!B12</f>
        <v>0</v>
      </c>
      <c r="X14" s="196" t="str">
        <f>Alapadatok!K12</f>
        <v>-</v>
      </c>
      <c r="Y14" s="197" t="str">
        <f>Alapadatok!D36</f>
        <v>-</v>
      </c>
      <c r="Z14" s="198" t="str">
        <f>Alapadatok!E36</f>
        <v>-</v>
      </c>
      <c r="AA14" s="195" t="s">
        <v>116</v>
      </c>
      <c r="AB14" s="190">
        <f>Alapadatok!P12</f>
        <v>0</v>
      </c>
      <c r="AC14" s="191">
        <f>Alapadatok!H36</f>
        <v>0</v>
      </c>
      <c r="AD14" s="127">
        <f>Alapadatok!I36</f>
        <v>0</v>
      </c>
    </row>
    <row r="15" spans="1:42" ht="15.75" customHeight="1" thickBot="1" x14ac:dyDescent="0.3">
      <c r="A15" s="47" t="s">
        <v>29</v>
      </c>
      <c r="B15" s="176">
        <f>Alapadatok!B13</f>
        <v>0</v>
      </c>
      <c r="C15" s="49">
        <f>Alapadatok!C13</f>
        <v>0</v>
      </c>
      <c r="D15" s="177">
        <f t="shared" si="6"/>
        <v>0</v>
      </c>
      <c r="E15" s="181" t="str">
        <f>Alapadatok!E13</f>
        <v>-</v>
      </c>
      <c r="F15" s="207">
        <v>0</v>
      </c>
      <c r="G15" s="206">
        <f>Alapadatok!G13</f>
        <v>0</v>
      </c>
      <c r="H15" s="182" t="str">
        <f>Alapadatok!H13</f>
        <v>-</v>
      </c>
      <c r="I15" s="181" t="str">
        <f>Alapadatok!I13</f>
        <v>-</v>
      </c>
      <c r="J15" s="181" t="s">
        <v>116</v>
      </c>
      <c r="K15" s="181" t="str">
        <f>Alapadatok!K13</f>
        <v>-</v>
      </c>
      <c r="L15" s="181" t="s">
        <v>116</v>
      </c>
      <c r="M15" s="168">
        <f>Alapadatok!M13</f>
        <v>0</v>
      </c>
      <c r="N15" s="169">
        <f>Alapadatok!N13</f>
        <v>0</v>
      </c>
      <c r="O15" s="170">
        <f>Alapadatok!P13</f>
        <v>0</v>
      </c>
      <c r="P15" s="176">
        <f>Alapadatok!R13</f>
        <v>0</v>
      </c>
      <c r="Q15" s="49">
        <f>Alapadatok!S13</f>
        <v>0</v>
      </c>
      <c r="R15" s="50">
        <f t="shared" si="10"/>
        <v>0</v>
      </c>
      <c r="S15" s="49">
        <f>Alapadatok!U13</f>
        <v>0</v>
      </c>
      <c r="T15" s="51">
        <f t="shared" si="11"/>
        <v>0</v>
      </c>
      <c r="U15" s="63"/>
      <c r="V15" s="79" t="s">
        <v>29</v>
      </c>
      <c r="W15" s="79">
        <f>Alapadatok!B13</f>
        <v>0</v>
      </c>
      <c r="X15" s="196" t="str">
        <f>Alapadatok!K13</f>
        <v>-</v>
      </c>
      <c r="Y15" s="197" t="str">
        <f>Alapadatok!D37</f>
        <v>-</v>
      </c>
      <c r="Z15" s="198" t="str">
        <f>Alapadatok!E37</f>
        <v>-</v>
      </c>
      <c r="AA15" s="195" t="s">
        <v>116</v>
      </c>
      <c r="AB15" s="190">
        <f>Alapadatok!P13</f>
        <v>0</v>
      </c>
      <c r="AC15" s="191">
        <f>Alapadatok!H37</f>
        <v>0</v>
      </c>
      <c r="AD15" s="127">
        <f>Alapadatok!I37</f>
        <v>0</v>
      </c>
      <c r="AN15" s="31"/>
      <c r="AO15" s="31"/>
      <c r="AP15" s="31"/>
    </row>
    <row r="16" spans="1:42" ht="15.75" thickBot="1" x14ac:dyDescent="0.3">
      <c r="A16" s="56" t="s">
        <v>31</v>
      </c>
      <c r="B16" s="54">
        <f t="shared" ref="B16:Q16" si="12">SUM(B4:B15)</f>
        <v>1171077</v>
      </c>
      <c r="C16" s="53">
        <f t="shared" si="12"/>
        <v>1126554</v>
      </c>
      <c r="D16" s="112">
        <f t="shared" si="6"/>
        <v>0.96198115068437007</v>
      </c>
      <c r="E16" s="55">
        <f t="shared" si="12"/>
        <v>44523</v>
      </c>
      <c r="F16" s="208">
        <f t="shared" si="7"/>
        <v>3.8018849315629974E-2</v>
      </c>
      <c r="G16" s="209">
        <f>SUM(G4:G15)</f>
        <v>9036</v>
      </c>
      <c r="H16" s="54">
        <f t="shared" si="12"/>
        <v>612812</v>
      </c>
      <c r="I16" s="53">
        <f t="shared" si="12"/>
        <v>306588</v>
      </c>
      <c r="J16" s="107">
        <f t="shared" si="8"/>
        <v>0.50029699157327201</v>
      </c>
      <c r="K16" s="53">
        <f t="shared" si="12"/>
        <v>306224</v>
      </c>
      <c r="L16" s="108">
        <f t="shared" si="9"/>
        <v>0.49970300842672793</v>
      </c>
      <c r="M16" s="171">
        <f>SUM(M4:M15)</f>
        <v>369508</v>
      </c>
      <c r="N16" s="178">
        <f t="shared" ref="N16:O16" si="13">SUM(N4:N15)</f>
        <v>363398</v>
      </c>
      <c r="O16" s="179">
        <f t="shared" si="13"/>
        <v>6110</v>
      </c>
      <c r="P16" s="52">
        <f t="shared" si="12"/>
        <v>874016</v>
      </c>
      <c r="Q16" s="55">
        <f t="shared" si="12"/>
        <v>13780</v>
      </c>
      <c r="R16" s="107">
        <f t="shared" si="10"/>
        <v>1.5766301761066158E-2</v>
      </c>
      <c r="S16" s="53">
        <f>SUM(S4:S15)</f>
        <v>860236</v>
      </c>
      <c r="T16" s="108">
        <f t="shared" si="11"/>
        <v>0.98423369823893381</v>
      </c>
      <c r="U16" s="62"/>
      <c r="V16" s="82" t="s">
        <v>31</v>
      </c>
      <c r="W16" s="83">
        <f t="shared" ref="W16:AB16" si="14">SUM(W4:W15)</f>
        <v>1171077</v>
      </c>
      <c r="X16" s="83">
        <f t="shared" si="14"/>
        <v>306224</v>
      </c>
      <c r="Y16" s="84">
        <f t="shared" si="14"/>
        <v>257630</v>
      </c>
      <c r="Z16" s="85">
        <f t="shared" si="14"/>
        <v>1861</v>
      </c>
      <c r="AA16" s="86">
        <f t="shared" si="14"/>
        <v>46733</v>
      </c>
      <c r="AB16" s="84">
        <f t="shared" si="14"/>
        <v>6110</v>
      </c>
      <c r="AC16" s="85">
        <f t="shared" ref="AC16:AD16" si="15">SUM(AC4:AC15)</f>
        <v>5448</v>
      </c>
      <c r="AD16" s="199">
        <f t="shared" si="15"/>
        <v>662</v>
      </c>
      <c r="AN16" s="31"/>
      <c r="AO16" s="31"/>
      <c r="AP16" s="31"/>
    </row>
    <row r="17" spans="1:42" x14ac:dyDescent="0.25">
      <c r="T17"/>
      <c r="U17" s="60"/>
      <c r="AN17" s="31"/>
      <c r="AO17" s="31"/>
      <c r="AP17" s="31"/>
    </row>
    <row r="18" spans="1:42" ht="16.5" thickBot="1" x14ac:dyDescent="0.3">
      <c r="A18" s="100" t="s">
        <v>72</v>
      </c>
      <c r="B18" s="110"/>
      <c r="C18" s="110"/>
      <c r="D18" s="109"/>
      <c r="E18" s="110"/>
      <c r="F18" s="109"/>
      <c r="G18" s="109"/>
      <c r="H18" s="110"/>
      <c r="I18" s="110"/>
      <c r="J18" s="109"/>
      <c r="K18" s="110"/>
      <c r="L18" s="109"/>
      <c r="M18" s="109"/>
      <c r="N18" s="109"/>
      <c r="O18" s="109"/>
      <c r="P18" s="110"/>
      <c r="Q18" s="110"/>
      <c r="R18" s="109"/>
      <c r="S18" s="110"/>
      <c r="T18" s="109"/>
      <c r="U18" s="60"/>
      <c r="AN18" s="31"/>
      <c r="AO18" s="31"/>
      <c r="AP18" s="31"/>
    </row>
    <row r="19" spans="1:42" ht="45.75" thickBot="1" x14ac:dyDescent="0.3">
      <c r="A19" s="100"/>
      <c r="B19" s="46" t="s">
        <v>3</v>
      </c>
      <c r="C19" s="57" t="s">
        <v>2</v>
      </c>
      <c r="D19" s="57" t="s">
        <v>87</v>
      </c>
      <c r="E19" s="57" t="s">
        <v>88</v>
      </c>
      <c r="F19" s="58" t="s">
        <v>87</v>
      </c>
      <c r="G19" s="202" t="s">
        <v>106</v>
      </c>
      <c r="H19" s="46" t="s">
        <v>95</v>
      </c>
      <c r="I19" s="125" t="s">
        <v>10</v>
      </c>
      <c r="J19" s="125" t="s">
        <v>87</v>
      </c>
      <c r="K19" s="125" t="s">
        <v>0</v>
      </c>
      <c r="L19" s="126" t="s">
        <v>90</v>
      </c>
      <c r="M19" s="46" t="s">
        <v>126</v>
      </c>
      <c r="N19" s="125" t="s">
        <v>109</v>
      </c>
      <c r="O19" s="126" t="s">
        <v>127</v>
      </c>
      <c r="P19" s="46" t="s">
        <v>96</v>
      </c>
      <c r="Q19" s="200" t="s">
        <v>91</v>
      </c>
      <c r="R19" s="200" t="s">
        <v>87</v>
      </c>
      <c r="S19" s="200" t="s">
        <v>92</v>
      </c>
      <c r="T19" s="201" t="s">
        <v>87</v>
      </c>
      <c r="U19" s="60"/>
      <c r="AN19" s="31"/>
      <c r="AO19" s="31"/>
      <c r="AP19" s="31"/>
    </row>
    <row r="20" spans="1:42" ht="22.5" customHeight="1" thickBot="1" x14ac:dyDescent="0.3">
      <c r="A20" s="101" t="s">
        <v>60</v>
      </c>
      <c r="B20" s="105">
        <f>Alapadatok!B21</f>
        <v>7591344</v>
      </c>
      <c r="C20" s="106">
        <f>Alapadatok!C21</f>
        <v>7007402</v>
      </c>
      <c r="D20" s="107">
        <f>Alapadatok!D21</f>
        <v>0.92307791611077039</v>
      </c>
      <c r="E20" s="106">
        <f>Alapadatok!E21</f>
        <v>583942</v>
      </c>
      <c r="F20" s="108">
        <f>Alapadatok!F21</f>
        <v>7.6922083889229623E-2</v>
      </c>
      <c r="G20" s="172">
        <f>Alapadatok!G21</f>
        <v>9036</v>
      </c>
      <c r="H20" s="105">
        <f>Alapadatok!H21</f>
        <v>5912321</v>
      </c>
      <c r="I20" s="106">
        <f>Alapadatok!I21</f>
        <v>2964590</v>
      </c>
      <c r="J20" s="107">
        <f>Alapadatok!J21</f>
        <v>0.50142575140964096</v>
      </c>
      <c r="K20" s="106">
        <f>Alapadatok!K21</f>
        <v>2947731</v>
      </c>
      <c r="L20" s="108">
        <f>Alapadatok!L21</f>
        <v>0.49857424859035904</v>
      </c>
      <c r="M20" s="171">
        <f>Alapadatok!M21</f>
        <v>369508</v>
      </c>
      <c r="N20" s="178">
        <f>Alapadatok!N21</f>
        <v>363398</v>
      </c>
      <c r="O20" s="179">
        <f>Alapadatok!P14</f>
        <v>6110</v>
      </c>
      <c r="P20" s="105">
        <f>Alapadatok!R21</f>
        <v>5946246</v>
      </c>
      <c r="Q20" s="106">
        <f>Alapadatok!S21</f>
        <v>287423</v>
      </c>
      <c r="R20" s="107">
        <f>Alapadatok!T21</f>
        <v>4.833688347236223E-2</v>
      </c>
      <c r="S20" s="106">
        <f>Alapadatok!U21</f>
        <v>5658823</v>
      </c>
      <c r="T20" s="108">
        <f>Alapadatok!V21</f>
        <v>0.9516631165276378</v>
      </c>
      <c r="U20" s="60"/>
      <c r="AN20" s="31"/>
      <c r="AO20" s="31"/>
      <c r="AP20" s="31"/>
    </row>
    <row r="21" spans="1:42" ht="15" customHeight="1" x14ac:dyDescent="0.25">
      <c r="AM21" s="31"/>
      <c r="AN21" s="31"/>
      <c r="AO21" s="31"/>
    </row>
    <row r="22" spans="1:42" ht="15" customHeight="1" thickBot="1" x14ac:dyDescent="0.3">
      <c r="A22" s="222">
        <f>'Szakrendszeri alapadatok'!F17</f>
        <v>8791855</v>
      </c>
      <c r="B22" s="222"/>
      <c r="C22" s="222"/>
      <c r="D22" s="222"/>
      <c r="E22" s="222"/>
      <c r="F22" s="222"/>
      <c r="G22" s="222"/>
      <c r="H22" s="222"/>
      <c r="I22" s="222"/>
      <c r="AM22" s="31"/>
      <c r="AN22" s="31"/>
      <c r="AO22" s="31"/>
    </row>
    <row r="23" spans="1:42" ht="23.25" thickBot="1" x14ac:dyDescent="0.3">
      <c r="A23" s="117"/>
      <c r="B23" s="46" t="s">
        <v>89</v>
      </c>
      <c r="C23" s="216" t="s">
        <v>2</v>
      </c>
      <c r="D23" s="216" t="s">
        <v>87</v>
      </c>
      <c r="E23" s="216" t="s">
        <v>88</v>
      </c>
      <c r="F23" s="217" t="s">
        <v>87</v>
      </c>
      <c r="G23" s="117"/>
      <c r="H23" s="117"/>
      <c r="I23" s="117"/>
      <c r="AM23" s="31"/>
      <c r="AN23" s="31"/>
      <c r="AO23" s="31"/>
    </row>
    <row r="24" spans="1:42" ht="22.5" customHeight="1" thickBot="1" x14ac:dyDescent="0.3">
      <c r="A24" s="114" t="s">
        <v>68</v>
      </c>
      <c r="B24" s="105">
        <f>'Szakrendszeri alapadatok'!F18+'Szakrendszeri alapadatok'!F19</f>
        <v>6062419</v>
      </c>
      <c r="C24" s="106">
        <f>'Szakrendszeri alapadatok'!F18</f>
        <v>5570380</v>
      </c>
      <c r="D24" s="107">
        <f>C24/B24</f>
        <v>0.91883784344170205</v>
      </c>
      <c r="E24" s="106">
        <f>'Szakrendszeri alapadatok'!F19</f>
        <v>492039</v>
      </c>
      <c r="F24" s="108">
        <f>E24/B24</f>
        <v>8.1162156558297935E-2</v>
      </c>
      <c r="P24" t="s">
        <v>69</v>
      </c>
      <c r="AM24" s="31"/>
      <c r="AN24" s="31"/>
      <c r="AO24" s="31"/>
    </row>
    <row r="25" spans="1:42" ht="22.5" customHeight="1" thickBot="1" x14ac:dyDescent="0.3">
      <c r="A25" s="114" t="s">
        <v>66</v>
      </c>
      <c r="B25" s="101">
        <f>'Szakrendszeri alapadatok'!F17-'Szakrendszeri alapadatok'!F18-'Szakrendszeri alapadatok'!F19</f>
        <v>2729436</v>
      </c>
      <c r="AM25" s="31"/>
      <c r="AN25" s="31"/>
      <c r="AO25" s="31"/>
    </row>
    <row r="26" spans="1:42" ht="22.5" customHeight="1" thickBot="1" x14ac:dyDescent="0.3">
      <c r="A26" s="114" t="s">
        <v>105</v>
      </c>
      <c r="B26" s="101">
        <f>'Szakrendszeri alapadatok'!F20</f>
        <v>361368</v>
      </c>
      <c r="AM26" s="31"/>
      <c r="AN26" s="31"/>
      <c r="AO26" s="31"/>
    </row>
    <row r="27" spans="1:42" ht="15" customHeight="1" x14ac:dyDescent="0.25">
      <c r="J27" s="67"/>
      <c r="K27" s="67"/>
      <c r="L27" s="31"/>
      <c r="M27" s="31"/>
      <c r="N27" s="31"/>
      <c r="O27" s="31"/>
      <c r="P27" s="31"/>
      <c r="Q27" s="31"/>
      <c r="R27" s="31"/>
      <c r="S27" s="31"/>
      <c r="T27" s="64"/>
      <c r="U27" s="31"/>
      <c r="V27" s="31"/>
      <c r="AM27" s="31"/>
      <c r="AN27" s="31"/>
      <c r="AO27" s="31"/>
    </row>
    <row r="28" spans="1:42" ht="15" customHeight="1" x14ac:dyDescent="0.25">
      <c r="J28" s="67"/>
      <c r="K28" s="67"/>
      <c r="L28" s="67"/>
      <c r="M28" s="67"/>
      <c r="N28" s="67"/>
      <c r="O28" s="67"/>
      <c r="P28" s="42"/>
      <c r="Q28" s="42"/>
      <c r="R28" s="42"/>
      <c r="S28" s="31"/>
      <c r="T28" s="64"/>
      <c r="U28" s="31"/>
      <c r="V28" s="31"/>
      <c r="AM28" s="31"/>
      <c r="AN28" s="31"/>
      <c r="AO28" s="31"/>
    </row>
    <row r="29" spans="1:42" x14ac:dyDescent="0.25">
      <c r="J29" s="67"/>
      <c r="K29" s="67"/>
      <c r="L29" s="67"/>
      <c r="M29" s="67"/>
      <c r="N29" s="67"/>
      <c r="O29" s="67"/>
      <c r="P29" s="42"/>
      <c r="Q29" s="42"/>
      <c r="R29" s="42"/>
      <c r="S29" s="31"/>
      <c r="T29" s="64"/>
      <c r="U29" s="31"/>
      <c r="V29" s="31"/>
      <c r="AM29" s="31"/>
      <c r="AN29" s="31"/>
      <c r="AO29" s="31"/>
    </row>
    <row r="30" spans="1:42" x14ac:dyDescent="0.25">
      <c r="J30" s="67"/>
      <c r="K30" s="67"/>
      <c r="L30" s="67"/>
      <c r="M30" s="67"/>
      <c r="N30" s="67"/>
      <c r="O30" s="67"/>
      <c r="P30" s="42"/>
      <c r="Q30" s="42"/>
      <c r="R30" s="42"/>
      <c r="S30" s="31"/>
      <c r="T30" s="64"/>
      <c r="U30" s="31"/>
      <c r="V30" s="31"/>
    </row>
    <row r="31" spans="1:42" x14ac:dyDescent="0.25">
      <c r="J31" s="67"/>
      <c r="K31" s="67"/>
      <c r="L31" s="67"/>
      <c r="M31" s="67"/>
      <c r="N31" s="67"/>
      <c r="O31" s="67"/>
      <c r="P31" s="42"/>
      <c r="Q31" s="42"/>
      <c r="R31" s="42"/>
      <c r="S31" s="31"/>
      <c r="T31" s="64"/>
      <c r="U31" s="31"/>
      <c r="V31" s="31"/>
    </row>
    <row r="32" spans="1:42" x14ac:dyDescent="0.25">
      <c r="J32" s="67"/>
      <c r="K32" s="67"/>
      <c r="L32" s="67"/>
      <c r="M32" s="67"/>
      <c r="N32" s="67"/>
      <c r="O32" s="67"/>
      <c r="P32" s="42"/>
      <c r="Q32" s="42"/>
      <c r="R32" s="42"/>
      <c r="S32" s="31"/>
      <c r="T32" s="64"/>
      <c r="U32" s="31"/>
      <c r="V32" s="31"/>
    </row>
    <row r="33" spans="10:24" x14ac:dyDescent="0.25">
      <c r="J33" s="67"/>
      <c r="K33" s="67"/>
      <c r="L33" s="67"/>
      <c r="M33" s="67"/>
      <c r="N33" s="67"/>
      <c r="O33" s="67"/>
      <c r="P33" s="42"/>
      <c r="Q33" s="42"/>
      <c r="R33" s="42"/>
      <c r="S33" s="31"/>
      <c r="T33" s="64"/>
      <c r="U33" s="31"/>
      <c r="V33" s="31"/>
    </row>
    <row r="34" spans="10:24" x14ac:dyDescent="0.25">
      <c r="J34" s="67"/>
      <c r="K34" s="67"/>
      <c r="L34" s="67"/>
      <c r="M34" s="67"/>
      <c r="N34" s="67"/>
      <c r="O34" s="67"/>
      <c r="P34" s="42"/>
      <c r="Q34" s="42"/>
      <c r="R34" s="42"/>
      <c r="S34" s="31"/>
      <c r="T34" s="64"/>
      <c r="U34" s="31"/>
      <c r="V34" s="31"/>
    </row>
    <row r="35" spans="10:24" x14ac:dyDescent="0.25">
      <c r="J35" s="67"/>
      <c r="K35" s="67"/>
      <c r="L35" s="67"/>
      <c r="M35" s="67"/>
      <c r="N35" s="67"/>
      <c r="O35" s="67"/>
      <c r="P35" s="42"/>
      <c r="Q35" s="42"/>
      <c r="R35" s="42"/>
      <c r="S35" s="31"/>
      <c r="T35" s="64"/>
      <c r="U35" s="31"/>
      <c r="V35" s="31"/>
    </row>
    <row r="36" spans="10:24" x14ac:dyDescent="0.25">
      <c r="K36" s="67"/>
      <c r="L36" s="67"/>
      <c r="M36" s="67"/>
      <c r="N36" s="67"/>
      <c r="O36" s="67"/>
      <c r="P36" s="42"/>
      <c r="Q36" s="42"/>
      <c r="R36" s="42"/>
      <c r="S36" s="31"/>
      <c r="T36" s="64"/>
      <c r="U36" s="31"/>
      <c r="V36" s="31"/>
    </row>
    <row r="37" spans="10:24" ht="15" customHeight="1" x14ac:dyDescent="0.25"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4"/>
      <c r="U37" s="31"/>
      <c r="V37" s="31"/>
    </row>
    <row r="38" spans="10:24" x14ac:dyDescent="0.25"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4"/>
      <c r="U38" s="31"/>
      <c r="V38" s="31"/>
    </row>
    <row r="39" spans="10:24" x14ac:dyDescent="0.25"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4"/>
      <c r="U39" s="31"/>
      <c r="V39" s="31"/>
    </row>
    <row r="40" spans="10:24" x14ac:dyDescent="0.25"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4"/>
      <c r="U40" s="31"/>
      <c r="V40" s="31"/>
    </row>
    <row r="41" spans="10:24" ht="18" customHeight="1" x14ac:dyDescent="0.25"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10:24" x14ac:dyDescent="0.25">
      <c r="U42" s="35"/>
      <c r="V42" s="35"/>
      <c r="W42" s="35"/>
      <c r="X42" s="35"/>
    </row>
    <row r="43" spans="10:24" ht="15" customHeight="1" x14ac:dyDescent="0.25">
      <c r="K43" s="68"/>
      <c r="L43" s="68"/>
      <c r="M43" s="68"/>
      <c r="N43" s="68"/>
      <c r="O43" s="68"/>
      <c r="P43" s="43"/>
      <c r="Q43" s="43"/>
      <c r="R43" s="43"/>
      <c r="S43" s="32"/>
      <c r="T43" s="65"/>
    </row>
    <row r="44" spans="10:24" ht="15.75" x14ac:dyDescent="0.25">
      <c r="J44" s="68"/>
      <c r="K44" s="68"/>
      <c r="L44" s="68"/>
      <c r="M44" s="68"/>
      <c r="N44" s="68"/>
      <c r="O44" s="68"/>
      <c r="P44" s="43"/>
      <c r="Q44" s="43"/>
      <c r="R44" s="43"/>
      <c r="S44" s="32"/>
      <c r="T44" s="65"/>
    </row>
    <row r="45" spans="10:24" ht="15" customHeight="1" x14ac:dyDescent="0.25">
      <c r="J45" s="68"/>
      <c r="K45" s="68"/>
      <c r="L45" s="68"/>
      <c r="M45" s="68"/>
      <c r="N45" s="68"/>
      <c r="O45" s="68"/>
      <c r="P45" s="43"/>
      <c r="Q45" s="43"/>
      <c r="R45" s="43"/>
      <c r="S45" s="32"/>
      <c r="T45" s="65"/>
    </row>
    <row r="46" spans="10:24" ht="15" customHeight="1" x14ac:dyDescent="0.25">
      <c r="J46" s="68"/>
      <c r="K46" s="68"/>
      <c r="L46" s="68"/>
      <c r="M46" s="68"/>
      <c r="N46" s="68"/>
      <c r="O46" s="68"/>
      <c r="P46" s="43"/>
      <c r="Q46" s="43"/>
      <c r="R46" s="43"/>
      <c r="S46" s="32"/>
      <c r="T46" s="65"/>
    </row>
    <row r="47" spans="10:24" ht="18" customHeight="1" x14ac:dyDescent="0.25">
      <c r="J47" s="68"/>
      <c r="K47" s="68"/>
      <c r="L47" s="68"/>
      <c r="M47" s="68"/>
      <c r="N47" s="68"/>
      <c r="O47" s="68"/>
      <c r="P47" s="43"/>
      <c r="Q47" s="43"/>
      <c r="R47" s="43"/>
      <c r="S47" s="32"/>
      <c r="T47" s="65"/>
      <c r="U47" s="44" t="s">
        <v>53</v>
      </c>
    </row>
    <row r="48" spans="10:24" ht="18" customHeight="1" x14ac:dyDescent="0.25">
      <c r="J48" s="68"/>
      <c r="K48" s="68"/>
      <c r="L48" s="68"/>
      <c r="M48" s="68"/>
      <c r="N48" s="68"/>
      <c r="O48" s="68"/>
      <c r="P48" s="43"/>
      <c r="Q48" s="43"/>
      <c r="R48" s="43"/>
      <c r="S48" s="32"/>
      <c r="T48" s="65"/>
      <c r="U48" s="44" t="s">
        <v>54</v>
      </c>
    </row>
    <row r="49" spans="10:40" ht="18" customHeight="1" thickBot="1" x14ac:dyDescent="0.3">
      <c r="J49" s="68"/>
      <c r="K49" s="68"/>
      <c r="L49" s="68"/>
      <c r="M49" s="68"/>
      <c r="N49" s="68"/>
      <c r="O49" s="68"/>
      <c r="P49" s="43"/>
      <c r="Q49" s="43"/>
      <c r="R49" s="43"/>
      <c r="S49" s="32"/>
      <c r="T49" s="65"/>
      <c r="U49" s="44" t="s">
        <v>117</v>
      </c>
    </row>
    <row r="50" spans="10:40" ht="26.25" thickBot="1" x14ac:dyDescent="0.3">
      <c r="J50" s="68"/>
      <c r="K50" s="68"/>
      <c r="L50" s="68"/>
      <c r="M50" s="68"/>
      <c r="N50" s="68"/>
      <c r="O50" s="68"/>
      <c r="P50" s="43"/>
      <c r="Q50" s="43"/>
      <c r="R50" s="43"/>
      <c r="S50" s="32"/>
      <c r="T50" s="65"/>
      <c r="U50" s="89" t="s">
        <v>74</v>
      </c>
      <c r="V50" s="87" t="s">
        <v>3</v>
      </c>
      <c r="W50" s="88" t="s">
        <v>6</v>
      </c>
      <c r="X50" s="88" t="s">
        <v>5</v>
      </c>
      <c r="Y50" s="88" t="s">
        <v>55</v>
      </c>
      <c r="Z50" s="124" t="s">
        <v>107</v>
      </c>
    </row>
    <row r="51" spans="10:40" ht="15.75" customHeight="1" thickBot="1" x14ac:dyDescent="0.3">
      <c r="J51" s="68"/>
      <c r="K51" s="68"/>
      <c r="L51" s="68"/>
      <c r="M51" s="68"/>
      <c r="N51" s="68"/>
      <c r="O51" s="68"/>
      <c r="P51" s="43"/>
      <c r="Q51" s="43"/>
      <c r="R51" s="43"/>
      <c r="S51" s="32"/>
      <c r="T51" s="65"/>
      <c r="U51" s="79" t="s">
        <v>18</v>
      </c>
      <c r="V51" s="79">
        <f>Alapadatok!B2</f>
        <v>71760</v>
      </c>
      <c r="W51" s="79">
        <f>Alapadatok!W2</f>
        <v>3923</v>
      </c>
      <c r="X51" s="79">
        <f>Alapadatok!X2</f>
        <v>3564</v>
      </c>
      <c r="Y51" s="79">
        <f>Alapadatok!Y2</f>
        <v>23792</v>
      </c>
      <c r="Z51" s="128" t="s">
        <v>116</v>
      </c>
    </row>
    <row r="52" spans="10:40" ht="15.75" customHeight="1" thickBot="1" x14ac:dyDescent="0.3">
      <c r="T52" s="65"/>
      <c r="U52" s="79" t="s">
        <v>19</v>
      </c>
      <c r="V52" s="79">
        <f>Alapadatok!B3</f>
        <v>76243</v>
      </c>
      <c r="W52" s="79">
        <f>Alapadatok!W3</f>
        <v>3531</v>
      </c>
      <c r="X52" s="79">
        <f>Alapadatok!X3</f>
        <v>3869</v>
      </c>
      <c r="Y52" s="79">
        <f>Alapadatok!Y3</f>
        <v>24761</v>
      </c>
      <c r="Z52" s="128" t="s">
        <v>116</v>
      </c>
    </row>
    <row r="53" spans="10:40" ht="15.75" customHeight="1" thickBot="1" x14ac:dyDescent="0.3">
      <c r="T53" s="65"/>
      <c r="U53" s="79" t="s">
        <v>20</v>
      </c>
      <c r="V53" s="79">
        <f>Alapadatok!B4</f>
        <v>71720</v>
      </c>
      <c r="W53" s="79">
        <f>Alapadatok!W4</f>
        <v>3545</v>
      </c>
      <c r="X53" s="79">
        <f>Alapadatok!X4</f>
        <v>3742</v>
      </c>
      <c r="Y53" s="79">
        <f>Alapadatok!Y4</f>
        <v>23166</v>
      </c>
      <c r="Z53" s="128" t="s">
        <v>116</v>
      </c>
    </row>
    <row r="54" spans="10:40" ht="15.75" customHeight="1" thickBot="1" x14ac:dyDescent="0.3">
      <c r="T54" s="65"/>
      <c r="U54" s="79" t="s">
        <v>21</v>
      </c>
      <c r="V54" s="79">
        <f>Alapadatok!B5</f>
        <v>74539</v>
      </c>
      <c r="W54" s="79">
        <f>Alapadatok!W5</f>
        <v>4130</v>
      </c>
      <c r="X54" s="79">
        <f>Alapadatok!X5</f>
        <v>3444</v>
      </c>
      <c r="Y54" s="79">
        <f>Alapadatok!Y5</f>
        <v>24102</v>
      </c>
      <c r="Z54" s="128" t="s">
        <v>116</v>
      </c>
    </row>
    <row r="55" spans="10:40" ht="15.75" customHeight="1" thickBot="1" x14ac:dyDescent="0.3"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5"/>
      <c r="U55" s="79" t="s">
        <v>22</v>
      </c>
      <c r="V55" s="79">
        <f>Alapadatok!B6</f>
        <v>116121</v>
      </c>
      <c r="W55" s="79">
        <f>Alapadatok!W6</f>
        <v>4477</v>
      </c>
      <c r="X55" s="79">
        <f>Alapadatok!X6</f>
        <v>4864</v>
      </c>
      <c r="Y55" s="79">
        <f>Alapadatok!Y6</f>
        <v>35115</v>
      </c>
      <c r="Z55" s="128" t="s">
        <v>116</v>
      </c>
    </row>
    <row r="56" spans="10:40" ht="15.75" customHeight="1" thickBot="1" x14ac:dyDescent="0.3"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5"/>
      <c r="U56" s="79" t="s">
        <v>23</v>
      </c>
      <c r="V56" s="79">
        <f>Alapadatok!B7</f>
        <v>179594</v>
      </c>
      <c r="W56" s="79">
        <f>Alapadatok!W7</f>
        <v>6368</v>
      </c>
      <c r="X56" s="79">
        <f>Alapadatok!X7</f>
        <v>6960</v>
      </c>
      <c r="Y56" s="79">
        <f>Alapadatok!Y7</f>
        <v>54629</v>
      </c>
      <c r="Z56" s="128" t="s">
        <v>116</v>
      </c>
      <c r="AD56" s="44"/>
      <c r="AE56" s="44"/>
    </row>
    <row r="57" spans="10:40" ht="15.75" customHeight="1" thickBot="1" x14ac:dyDescent="0.3"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5"/>
      <c r="U57" s="79" t="s">
        <v>24</v>
      </c>
      <c r="V57" s="79">
        <f>Alapadatok!B8</f>
        <v>170026</v>
      </c>
      <c r="W57" s="79">
        <f>Alapadatok!W8</f>
        <v>6267</v>
      </c>
      <c r="X57" s="79">
        <f>Alapadatok!X8</f>
        <v>7426</v>
      </c>
      <c r="Y57" s="79">
        <f>Alapadatok!Y8</f>
        <v>51584</v>
      </c>
      <c r="Z57" s="128" t="s">
        <v>116</v>
      </c>
    </row>
    <row r="58" spans="10:40" ht="15.75" customHeight="1" thickBot="1" x14ac:dyDescent="0.3">
      <c r="K58" s="67"/>
      <c r="L58" s="67"/>
      <c r="M58" s="67"/>
      <c r="N58" s="67"/>
      <c r="O58" s="67"/>
      <c r="P58" s="42"/>
      <c r="Q58" s="42"/>
      <c r="R58" s="42"/>
      <c r="U58" s="79" t="s">
        <v>25</v>
      </c>
      <c r="V58" s="79">
        <f>Alapadatok!B9</f>
        <v>172297</v>
      </c>
      <c r="W58" s="79">
        <f>Alapadatok!W9</f>
        <v>6615</v>
      </c>
      <c r="X58" s="79">
        <f>Alapadatok!X9</f>
        <v>7751</v>
      </c>
      <c r="Y58" s="79">
        <f>Alapadatok!Y9</f>
        <v>53554</v>
      </c>
      <c r="Z58" s="79">
        <f>Alapadatok!Z9</f>
        <v>10172</v>
      </c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</row>
    <row r="59" spans="10:40" ht="15.75" customHeight="1" thickBot="1" x14ac:dyDescent="0.3">
      <c r="J59" s="67"/>
      <c r="K59" s="67"/>
      <c r="L59" s="67"/>
      <c r="M59" s="67"/>
      <c r="N59" s="67"/>
      <c r="O59" s="67"/>
      <c r="P59" s="42"/>
      <c r="Q59" s="42"/>
      <c r="R59" s="42"/>
      <c r="S59" s="31"/>
      <c r="T59" s="64"/>
      <c r="U59" s="79" t="s">
        <v>26</v>
      </c>
      <c r="V59" s="79">
        <f>Alapadatok!B10</f>
        <v>129750</v>
      </c>
      <c r="W59" s="79">
        <f>Alapadatok!W10</f>
        <v>7801</v>
      </c>
      <c r="X59" s="79">
        <f>Alapadatok!X10</f>
        <v>6023</v>
      </c>
      <c r="Y59" s="79">
        <f>Alapadatok!Y10</f>
        <v>38909</v>
      </c>
      <c r="Z59" s="79">
        <f>Alapadatok!Z10</f>
        <v>5844</v>
      </c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</row>
    <row r="60" spans="10:40" ht="15.75" customHeight="1" thickBot="1" x14ac:dyDescent="0.3">
      <c r="J60" s="67"/>
      <c r="K60" s="67"/>
      <c r="L60" s="67"/>
      <c r="M60" s="67"/>
      <c r="N60" s="67"/>
      <c r="O60" s="67"/>
      <c r="P60" s="42"/>
      <c r="Q60" s="42"/>
      <c r="R60" s="42"/>
      <c r="S60" s="31"/>
      <c r="T60" s="64"/>
      <c r="U60" s="79" t="s">
        <v>27</v>
      </c>
      <c r="V60" s="79">
        <f>Alapadatok!B11</f>
        <v>109027</v>
      </c>
      <c r="W60" s="79">
        <f>Alapadatok!W11</f>
        <v>5291</v>
      </c>
      <c r="X60" s="79">
        <f>Alapadatok!X11</f>
        <v>5399</v>
      </c>
      <c r="Y60" s="79">
        <f>Alapadatok!Y11</f>
        <v>33441</v>
      </c>
      <c r="Z60" s="79">
        <f>Alapadatok!Z11</f>
        <v>3934</v>
      </c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</row>
    <row r="61" spans="10:40" ht="15.75" customHeight="1" thickBot="1" x14ac:dyDescent="0.3">
      <c r="J61" s="67"/>
      <c r="K61" s="67"/>
      <c r="L61" s="67"/>
      <c r="M61" s="67"/>
      <c r="N61" s="67"/>
      <c r="O61" s="67"/>
      <c r="P61" s="42"/>
      <c r="Q61" s="42"/>
      <c r="R61" s="42"/>
      <c r="S61" s="31"/>
      <c r="T61" s="64"/>
      <c r="U61" s="79" t="s">
        <v>28</v>
      </c>
      <c r="V61" s="79">
        <f>Alapadatok!B12</f>
        <v>0</v>
      </c>
      <c r="W61" s="79">
        <f>Alapadatok!W12</f>
        <v>0</v>
      </c>
      <c r="X61" s="79">
        <f>Alapadatok!X12</f>
        <v>0</v>
      </c>
      <c r="Y61" s="79">
        <f>Alapadatok!Y12</f>
        <v>0</v>
      </c>
      <c r="Z61" s="79">
        <f>Alapadatok!Z12</f>
        <v>0</v>
      </c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</row>
    <row r="62" spans="10:40" ht="15.75" customHeight="1" thickBot="1" x14ac:dyDescent="0.3">
      <c r="J62" s="67"/>
      <c r="K62" s="67"/>
      <c r="L62" s="67"/>
      <c r="M62" s="67"/>
      <c r="N62" s="67"/>
      <c r="O62" s="67"/>
      <c r="P62" s="42"/>
      <c r="Q62" s="42"/>
      <c r="R62" s="42"/>
      <c r="S62" s="31"/>
      <c r="T62" s="64"/>
      <c r="U62" s="79" t="s">
        <v>29</v>
      </c>
      <c r="V62" s="79">
        <f>Alapadatok!B13</f>
        <v>0</v>
      </c>
      <c r="W62" s="79">
        <f>Alapadatok!W13</f>
        <v>0</v>
      </c>
      <c r="X62" s="79">
        <f>Alapadatok!X13</f>
        <v>0</v>
      </c>
      <c r="Y62" s="79">
        <f>Alapadatok!Y13</f>
        <v>0</v>
      </c>
      <c r="Z62" s="79">
        <f>Alapadatok!Z13</f>
        <v>0</v>
      </c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</row>
    <row r="63" spans="10:40" ht="15.75" customHeight="1" thickBot="1" x14ac:dyDescent="0.3">
      <c r="J63" s="67"/>
      <c r="K63" s="67"/>
      <c r="L63" s="67"/>
      <c r="M63" s="67"/>
      <c r="N63" s="67"/>
      <c r="O63" s="67"/>
      <c r="P63" s="42"/>
      <c r="Q63" s="42"/>
      <c r="R63" s="42"/>
      <c r="S63" s="31"/>
      <c r="T63" s="64"/>
      <c r="U63" s="82" t="s">
        <v>31</v>
      </c>
      <c r="V63" s="82">
        <f>SUM(V51:V62)</f>
        <v>1171077</v>
      </c>
      <c r="W63" s="82">
        <f>SUM(W51:W62)</f>
        <v>51948</v>
      </c>
      <c r="X63" s="82">
        <f>SUM(X51:X62)</f>
        <v>53042</v>
      </c>
      <c r="Y63" s="82">
        <f>SUM(Y51:Y62)</f>
        <v>363053</v>
      </c>
      <c r="Z63" s="82">
        <f>SUM(Z51:Z62)</f>
        <v>19950</v>
      </c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</row>
    <row r="64" spans="10:40" ht="15" customHeight="1" x14ac:dyDescent="0.25">
      <c r="J64" s="67"/>
      <c r="K64" s="67"/>
      <c r="L64" s="67"/>
      <c r="M64" s="67"/>
      <c r="N64" s="67"/>
      <c r="O64" s="67"/>
      <c r="P64" s="42"/>
      <c r="Q64" s="42"/>
      <c r="R64" s="42"/>
      <c r="S64" s="31"/>
      <c r="T64" s="64"/>
      <c r="U64" s="31"/>
      <c r="V64" s="3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</row>
    <row r="65" spans="10:40" ht="15" customHeight="1" x14ac:dyDescent="0.25">
      <c r="J65" s="67"/>
      <c r="K65" s="67"/>
      <c r="L65" s="67"/>
      <c r="M65" s="67"/>
      <c r="N65" s="67"/>
      <c r="O65" s="67"/>
      <c r="P65" s="42"/>
      <c r="Q65" s="42"/>
      <c r="R65" s="42"/>
      <c r="S65" s="31"/>
      <c r="T65" s="64"/>
      <c r="U65" s="31"/>
      <c r="V65" s="3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</row>
    <row r="66" spans="10:40" x14ac:dyDescent="0.25">
      <c r="J66" s="67"/>
      <c r="K66" s="67"/>
      <c r="L66" s="67"/>
      <c r="M66" s="67"/>
      <c r="N66" s="67"/>
      <c r="O66" s="67"/>
      <c r="P66" s="42"/>
      <c r="Q66" s="42"/>
      <c r="R66" s="42"/>
      <c r="S66" s="31"/>
      <c r="T66" s="64"/>
      <c r="U66" s="31"/>
      <c r="V66" s="31"/>
      <c r="AF66" s="66"/>
      <c r="AG66" s="66"/>
      <c r="AH66" s="66"/>
      <c r="AI66" s="66"/>
      <c r="AJ66" s="66"/>
      <c r="AK66" s="66"/>
      <c r="AL66" s="66"/>
      <c r="AM66" s="66"/>
    </row>
    <row r="67" spans="10:40" x14ac:dyDescent="0.25">
      <c r="J67" s="67"/>
      <c r="K67" s="67"/>
      <c r="L67" s="67"/>
      <c r="M67" s="67"/>
      <c r="N67" s="67"/>
      <c r="O67" s="67"/>
      <c r="P67" s="42"/>
      <c r="Q67" s="42"/>
      <c r="R67" s="42"/>
      <c r="S67" s="31"/>
      <c r="T67" s="64"/>
      <c r="U67" s="31"/>
      <c r="V67" s="31"/>
      <c r="AF67" s="66"/>
      <c r="AG67" s="66"/>
      <c r="AH67" s="66"/>
      <c r="AI67" s="66"/>
      <c r="AJ67" s="66"/>
      <c r="AK67" s="66"/>
      <c r="AL67" s="66"/>
      <c r="AM67" s="66"/>
    </row>
    <row r="68" spans="10:40" ht="15" customHeight="1" x14ac:dyDescent="0.25">
      <c r="K68" s="67"/>
      <c r="L68" s="67"/>
      <c r="M68" s="67"/>
      <c r="N68" s="67"/>
      <c r="O68" s="67"/>
      <c r="P68" s="67"/>
      <c r="Q68" s="67"/>
      <c r="R68" s="67"/>
      <c r="S68" s="67"/>
      <c r="T68" s="64"/>
      <c r="U68" s="31"/>
      <c r="V68" s="31"/>
      <c r="AF68" s="66"/>
      <c r="AG68" s="66"/>
      <c r="AH68" s="66"/>
      <c r="AI68" s="66"/>
      <c r="AJ68" s="66"/>
      <c r="AK68" s="66"/>
      <c r="AL68" s="66"/>
      <c r="AM68" s="66"/>
    </row>
    <row r="69" spans="10:40" x14ac:dyDescent="0.25"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4"/>
      <c r="U69" s="31"/>
      <c r="V69" s="31"/>
      <c r="AF69" s="66"/>
      <c r="AG69" s="66"/>
      <c r="AH69" s="66"/>
      <c r="AI69" s="66"/>
      <c r="AJ69" s="66"/>
      <c r="AK69" s="66"/>
      <c r="AL69" s="66"/>
      <c r="AM69" s="66"/>
    </row>
    <row r="70" spans="10:40" x14ac:dyDescent="0.25"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4"/>
      <c r="U70" s="31"/>
      <c r="V70" s="31"/>
      <c r="AF70" s="66"/>
      <c r="AG70" s="66"/>
      <c r="AH70" s="66"/>
      <c r="AI70" s="66"/>
      <c r="AJ70" s="66"/>
      <c r="AK70" s="66"/>
      <c r="AL70" s="66"/>
      <c r="AM70" s="66"/>
    </row>
    <row r="71" spans="10:40" x14ac:dyDescent="0.25">
      <c r="K71" s="31"/>
      <c r="L71" s="31"/>
      <c r="M71" s="31"/>
      <c r="N71" s="31"/>
      <c r="O71" s="31"/>
      <c r="P71" s="31"/>
      <c r="Q71" s="31"/>
      <c r="R71" s="31"/>
      <c r="S71" s="31"/>
      <c r="T71" s="64"/>
      <c r="U71" s="31"/>
      <c r="V71" s="31"/>
      <c r="AF71" s="66"/>
      <c r="AG71" s="66"/>
      <c r="AH71" s="66"/>
      <c r="AI71" s="66"/>
      <c r="AJ71" s="66"/>
      <c r="AK71" s="66"/>
      <c r="AL71" s="66"/>
      <c r="AM71" s="66"/>
    </row>
    <row r="72" spans="10:40" x14ac:dyDescent="0.25"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64"/>
      <c r="U72" s="31"/>
      <c r="V72" s="31"/>
      <c r="AF72" s="66"/>
      <c r="AG72" s="66"/>
      <c r="AH72" s="66"/>
      <c r="AI72" s="66"/>
      <c r="AJ72" s="66"/>
      <c r="AK72" s="66"/>
      <c r="AL72" s="66"/>
      <c r="AM72" s="66"/>
    </row>
    <row r="73" spans="10:40" x14ac:dyDescent="0.25"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U73" s="31" t="s">
        <v>70</v>
      </c>
      <c r="V73" s="31"/>
      <c r="AF73" s="66"/>
      <c r="AG73" s="66"/>
      <c r="AH73" s="66"/>
      <c r="AI73" s="66"/>
      <c r="AJ73" s="66"/>
      <c r="AK73" s="66"/>
      <c r="AL73" s="66"/>
      <c r="AM73" s="66"/>
    </row>
    <row r="74" spans="10:40" x14ac:dyDescent="0.25">
      <c r="J74" s="186"/>
      <c r="K74" s="186"/>
      <c r="L74" s="186"/>
      <c r="M74" s="186"/>
      <c r="N74" s="186"/>
      <c r="O74" s="186"/>
      <c r="P74" s="186"/>
      <c r="Q74" s="186"/>
      <c r="R74" s="186"/>
      <c r="S74" s="186"/>
    </row>
  </sheetData>
  <mergeCells count="5">
    <mergeCell ref="A22:I22"/>
    <mergeCell ref="B2:G2"/>
    <mergeCell ref="H2:O2"/>
    <mergeCell ref="P2:T2"/>
    <mergeCell ref="A1:T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4" fitToWidth="0" orientation="portrait" r:id="rId1"/>
  <headerFooter differentFirst="1">
    <oddFooter>&amp;R&amp;P</oddFooter>
    <firstHeader>&amp;C&amp;"Times New Roman,Félkövér"&amp;16Havi jelentés a tároló elemet tartalmazó eSZIG statisztikai adatairól
&amp;D</firstHeader>
  </headerFooter>
  <ignoredErrors>
    <ignoredError sqref="P16:T16 D16:F16 H16:L16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5"/>
  <sheetViews>
    <sheetView workbookViewId="0"/>
  </sheetViews>
  <sheetFormatPr defaultRowHeight="15" x14ac:dyDescent="0.25"/>
  <cols>
    <col min="2" max="2" width="22" bestFit="1" customWidth="1"/>
    <col min="4" max="4" width="10.28515625" bestFit="1" customWidth="1"/>
    <col min="5" max="5" width="32" customWidth="1"/>
    <col min="6" max="6" width="21.5703125" bestFit="1" customWidth="1"/>
    <col min="7" max="7" width="27.28515625" bestFit="1" customWidth="1"/>
    <col min="8" max="8" width="21.42578125" bestFit="1" customWidth="1"/>
    <col min="9" max="9" width="11.28515625" bestFit="1" customWidth="1"/>
    <col min="10" max="10" width="11.28515625" customWidth="1"/>
    <col min="11" max="11" width="25.5703125" bestFit="1" customWidth="1"/>
    <col min="12" max="12" width="26" bestFit="1" customWidth="1"/>
    <col min="13" max="13" width="23.140625" bestFit="1" customWidth="1"/>
    <col min="14" max="14" width="26.140625" bestFit="1" customWidth="1"/>
    <col min="15" max="15" width="30.7109375" bestFit="1" customWidth="1"/>
    <col min="16" max="16" width="32.28515625" bestFit="1" customWidth="1"/>
    <col min="17" max="17" width="29.42578125" bestFit="1" customWidth="1"/>
    <col min="18" max="20" width="29.42578125" customWidth="1"/>
    <col min="21" max="21" width="20.7109375" bestFit="1" customWidth="1"/>
    <col min="22" max="22" width="25.85546875" bestFit="1" customWidth="1"/>
    <col min="23" max="23" width="15.28515625" bestFit="1" customWidth="1"/>
    <col min="24" max="24" width="20.7109375" bestFit="1" customWidth="1"/>
    <col min="25" max="25" width="25.85546875" bestFit="1" customWidth="1"/>
  </cols>
  <sheetData>
    <row r="2" spans="2:25" x14ac:dyDescent="0.25">
      <c r="B2" t="s">
        <v>39</v>
      </c>
      <c r="C2" t="s">
        <v>17</v>
      </c>
      <c r="D2" t="s">
        <v>40</v>
      </c>
      <c r="E2" t="s">
        <v>41</v>
      </c>
      <c r="F2" t="s">
        <v>101</v>
      </c>
      <c r="G2" t="s">
        <v>42</v>
      </c>
      <c r="H2" t="s">
        <v>43</v>
      </c>
      <c r="I2" t="s">
        <v>44</v>
      </c>
      <c r="J2" s="138" t="s">
        <v>118</v>
      </c>
      <c r="K2" t="s">
        <v>45</v>
      </c>
      <c r="L2" t="s">
        <v>46</v>
      </c>
      <c r="M2" t="s">
        <v>47</v>
      </c>
      <c r="N2" t="s">
        <v>8</v>
      </c>
      <c r="O2" t="s">
        <v>48</v>
      </c>
      <c r="P2" t="s">
        <v>49</v>
      </c>
      <c r="Q2" t="s">
        <v>7</v>
      </c>
      <c r="R2" s="138" t="s">
        <v>119</v>
      </c>
      <c r="S2" s="138" t="s">
        <v>114</v>
      </c>
      <c r="T2" s="138" t="s">
        <v>115</v>
      </c>
      <c r="U2" t="s">
        <v>50</v>
      </c>
      <c r="V2" t="s">
        <v>6</v>
      </c>
      <c r="W2" t="s">
        <v>5</v>
      </c>
      <c r="X2" t="s">
        <v>56</v>
      </c>
      <c r="Y2" s="138" t="s">
        <v>120</v>
      </c>
    </row>
    <row r="3" spans="2:25" x14ac:dyDescent="0.25">
      <c r="B3" s="90" t="s">
        <v>18</v>
      </c>
      <c r="C3">
        <v>91167</v>
      </c>
      <c r="D3">
        <v>19407</v>
      </c>
      <c r="E3">
        <v>71760</v>
      </c>
      <c r="F3">
        <v>67808</v>
      </c>
      <c r="G3">
        <v>2093</v>
      </c>
      <c r="H3">
        <v>1859</v>
      </c>
      <c r="I3">
        <v>4362</v>
      </c>
      <c r="J3" t="s">
        <v>116</v>
      </c>
      <c r="K3">
        <v>40828</v>
      </c>
      <c r="L3">
        <v>8822</v>
      </c>
      <c r="M3">
        <v>27142</v>
      </c>
      <c r="N3">
        <v>228</v>
      </c>
      <c r="O3">
        <v>15</v>
      </c>
      <c r="P3">
        <v>94</v>
      </c>
      <c r="Q3">
        <v>4527</v>
      </c>
      <c r="R3" t="s">
        <v>116</v>
      </c>
      <c r="S3" t="s">
        <v>116</v>
      </c>
      <c r="T3" t="s">
        <v>116</v>
      </c>
      <c r="U3">
        <v>1291</v>
      </c>
      <c r="V3">
        <v>3923</v>
      </c>
      <c r="W3">
        <v>3564</v>
      </c>
      <c r="X3">
        <v>23792</v>
      </c>
      <c r="Y3" t="s">
        <v>116</v>
      </c>
    </row>
    <row r="4" spans="2:25" x14ac:dyDescent="0.25">
      <c r="B4" s="90" t="s">
        <v>19</v>
      </c>
      <c r="C4">
        <v>96496</v>
      </c>
      <c r="D4">
        <v>20253</v>
      </c>
      <c r="E4">
        <v>76243</v>
      </c>
      <c r="F4">
        <v>71970</v>
      </c>
      <c r="G4">
        <v>2664</v>
      </c>
      <c r="H4">
        <v>1609</v>
      </c>
      <c r="I4">
        <v>4696</v>
      </c>
      <c r="J4" t="s">
        <v>116</v>
      </c>
      <c r="K4">
        <v>43796</v>
      </c>
      <c r="L4">
        <v>10898</v>
      </c>
      <c r="M4">
        <v>27714</v>
      </c>
      <c r="N4">
        <v>238</v>
      </c>
      <c r="O4">
        <v>24</v>
      </c>
      <c r="P4">
        <v>89</v>
      </c>
      <c r="Q4">
        <v>4833</v>
      </c>
      <c r="R4" t="s">
        <v>116</v>
      </c>
      <c r="S4" t="s">
        <v>116</v>
      </c>
      <c r="T4" t="s">
        <v>116</v>
      </c>
      <c r="U4">
        <v>1139</v>
      </c>
      <c r="V4">
        <v>3531</v>
      </c>
      <c r="W4">
        <v>3869</v>
      </c>
      <c r="X4">
        <v>24761</v>
      </c>
      <c r="Y4" t="s">
        <v>116</v>
      </c>
    </row>
    <row r="5" spans="2:25" x14ac:dyDescent="0.25">
      <c r="B5" s="90" t="s">
        <v>20</v>
      </c>
      <c r="C5">
        <v>89855</v>
      </c>
      <c r="D5">
        <v>18135</v>
      </c>
      <c r="E5">
        <v>71720</v>
      </c>
      <c r="F5">
        <v>67424</v>
      </c>
      <c r="G5">
        <v>2739</v>
      </c>
      <c r="H5">
        <v>1557</v>
      </c>
      <c r="I5">
        <v>4224</v>
      </c>
      <c r="J5" t="s">
        <v>116</v>
      </c>
      <c r="K5">
        <v>42135</v>
      </c>
      <c r="L5">
        <v>12781</v>
      </c>
      <c r="M5">
        <v>24598</v>
      </c>
      <c r="N5">
        <v>244</v>
      </c>
      <c r="O5">
        <v>29</v>
      </c>
      <c r="P5">
        <v>84</v>
      </c>
      <c r="Q5">
        <v>4399</v>
      </c>
      <c r="R5" t="s">
        <v>116</v>
      </c>
      <c r="S5" t="s">
        <v>116</v>
      </c>
      <c r="T5" t="s">
        <v>116</v>
      </c>
      <c r="U5">
        <v>1042</v>
      </c>
      <c r="V5">
        <v>3545</v>
      </c>
      <c r="W5">
        <v>3742</v>
      </c>
      <c r="X5">
        <v>23166</v>
      </c>
      <c r="Y5" t="s">
        <v>116</v>
      </c>
    </row>
    <row r="6" spans="2:25" x14ac:dyDescent="0.25">
      <c r="B6" s="90" t="s">
        <v>21</v>
      </c>
      <c r="C6">
        <v>94930</v>
      </c>
      <c r="D6">
        <v>20391</v>
      </c>
      <c r="E6">
        <v>74539</v>
      </c>
      <c r="F6">
        <v>70565</v>
      </c>
      <c r="G6">
        <v>2451</v>
      </c>
      <c r="H6">
        <v>1523</v>
      </c>
      <c r="I6">
        <v>4108</v>
      </c>
      <c r="J6" t="s">
        <v>116</v>
      </c>
      <c r="K6">
        <v>44796</v>
      </c>
      <c r="L6">
        <v>16334</v>
      </c>
      <c r="M6">
        <v>23804</v>
      </c>
      <c r="N6">
        <v>239</v>
      </c>
      <c r="O6">
        <v>22</v>
      </c>
      <c r="P6">
        <v>110</v>
      </c>
      <c r="Q6">
        <v>4287</v>
      </c>
      <c r="R6" t="s">
        <v>116</v>
      </c>
      <c r="S6" t="s">
        <v>116</v>
      </c>
      <c r="T6" t="s">
        <v>116</v>
      </c>
      <c r="U6">
        <v>1017</v>
      </c>
      <c r="V6">
        <v>4130</v>
      </c>
      <c r="W6">
        <v>3444</v>
      </c>
      <c r="X6">
        <v>24102</v>
      </c>
      <c r="Y6" t="s">
        <v>116</v>
      </c>
    </row>
    <row r="7" spans="2:25" x14ac:dyDescent="0.25">
      <c r="B7" s="90" t="s">
        <v>22</v>
      </c>
      <c r="C7">
        <v>147161</v>
      </c>
      <c r="D7">
        <v>31040</v>
      </c>
      <c r="E7">
        <v>116121</v>
      </c>
      <c r="F7">
        <v>110573</v>
      </c>
      <c r="G7">
        <v>3496</v>
      </c>
      <c r="H7">
        <v>2052</v>
      </c>
      <c r="I7">
        <v>8528</v>
      </c>
      <c r="J7" t="s">
        <v>116</v>
      </c>
      <c r="K7">
        <v>69650</v>
      </c>
      <c r="L7">
        <v>19766</v>
      </c>
      <c r="M7">
        <v>40681</v>
      </c>
      <c r="N7">
        <v>321</v>
      </c>
      <c r="O7">
        <v>17</v>
      </c>
      <c r="P7">
        <v>141</v>
      </c>
      <c r="Q7">
        <v>8724</v>
      </c>
      <c r="R7" t="s">
        <v>116</v>
      </c>
      <c r="S7" t="s">
        <v>116</v>
      </c>
      <c r="T7" t="s">
        <v>116</v>
      </c>
      <c r="U7">
        <v>1206</v>
      </c>
      <c r="V7">
        <v>4477</v>
      </c>
      <c r="W7">
        <v>4864</v>
      </c>
      <c r="X7">
        <v>35115</v>
      </c>
      <c r="Y7" t="s">
        <v>116</v>
      </c>
    </row>
    <row r="8" spans="2:25" x14ac:dyDescent="0.25">
      <c r="B8" s="90" t="s">
        <v>23</v>
      </c>
      <c r="C8">
        <v>231933</v>
      </c>
      <c r="D8">
        <v>52339</v>
      </c>
      <c r="E8">
        <v>179594</v>
      </c>
      <c r="F8">
        <v>171532</v>
      </c>
      <c r="G8">
        <v>5513</v>
      </c>
      <c r="H8">
        <v>2549</v>
      </c>
      <c r="I8">
        <v>10042</v>
      </c>
      <c r="J8" t="s">
        <v>116</v>
      </c>
      <c r="K8">
        <v>108960</v>
      </c>
      <c r="L8">
        <v>36689</v>
      </c>
      <c r="M8">
        <v>61506</v>
      </c>
      <c r="N8">
        <v>343</v>
      </c>
      <c r="O8">
        <v>29</v>
      </c>
      <c r="P8">
        <v>124</v>
      </c>
      <c r="Q8">
        <v>10269</v>
      </c>
      <c r="R8" t="s">
        <v>116</v>
      </c>
      <c r="S8" t="s">
        <v>116</v>
      </c>
      <c r="T8" t="s">
        <v>116</v>
      </c>
      <c r="U8">
        <v>1524</v>
      </c>
      <c r="V8">
        <v>6368</v>
      </c>
      <c r="W8">
        <v>6960</v>
      </c>
      <c r="X8">
        <v>54629</v>
      </c>
      <c r="Y8" t="s">
        <v>116</v>
      </c>
    </row>
    <row r="9" spans="2:25" x14ac:dyDescent="0.25">
      <c r="B9" s="90" t="s">
        <v>24</v>
      </c>
      <c r="C9">
        <v>215076</v>
      </c>
      <c r="D9">
        <v>45050</v>
      </c>
      <c r="E9">
        <v>170026</v>
      </c>
      <c r="F9">
        <v>161530</v>
      </c>
      <c r="G9">
        <v>6354</v>
      </c>
      <c r="H9">
        <v>2142</v>
      </c>
      <c r="I9">
        <v>8563</v>
      </c>
      <c r="J9" t="s">
        <v>116</v>
      </c>
      <c r="K9">
        <v>103250</v>
      </c>
      <c r="L9">
        <v>41901</v>
      </c>
      <c r="M9">
        <v>52185</v>
      </c>
      <c r="N9">
        <v>248</v>
      </c>
      <c r="O9">
        <v>24</v>
      </c>
      <c r="P9">
        <v>116</v>
      </c>
      <c r="Q9">
        <v>8776</v>
      </c>
      <c r="R9" t="s">
        <v>116</v>
      </c>
      <c r="S9" t="s">
        <v>116</v>
      </c>
      <c r="T9" t="s">
        <v>116</v>
      </c>
      <c r="U9">
        <v>1767</v>
      </c>
      <c r="V9">
        <v>6267</v>
      </c>
      <c r="W9">
        <v>7426</v>
      </c>
      <c r="X9">
        <v>51584</v>
      </c>
      <c r="Y9" t="s">
        <v>116</v>
      </c>
    </row>
    <row r="10" spans="2:25" x14ac:dyDescent="0.25">
      <c r="B10" s="90" t="s">
        <v>25</v>
      </c>
      <c r="C10">
        <v>219562</v>
      </c>
      <c r="D10">
        <v>47265</v>
      </c>
      <c r="E10">
        <v>172297</v>
      </c>
      <c r="F10">
        <v>163554</v>
      </c>
      <c r="G10">
        <v>6290</v>
      </c>
      <c r="H10">
        <v>2453</v>
      </c>
      <c r="I10">
        <v>0</v>
      </c>
      <c r="J10">
        <v>2907</v>
      </c>
      <c r="K10">
        <v>19786</v>
      </c>
      <c r="L10">
        <v>15</v>
      </c>
      <c r="M10">
        <v>0</v>
      </c>
      <c r="N10">
        <v>0</v>
      </c>
      <c r="O10">
        <v>0</v>
      </c>
      <c r="P10">
        <v>0</v>
      </c>
      <c r="Q10">
        <v>0</v>
      </c>
      <c r="R10">
        <v>17913</v>
      </c>
      <c r="S10">
        <v>1728</v>
      </c>
      <c r="T10">
        <v>138</v>
      </c>
      <c r="U10">
        <v>1720</v>
      </c>
      <c r="V10">
        <v>6615</v>
      </c>
      <c r="W10">
        <v>7751</v>
      </c>
      <c r="X10">
        <v>53554</v>
      </c>
      <c r="Y10">
        <v>10172</v>
      </c>
    </row>
    <row r="11" spans="2:25" x14ac:dyDescent="0.25">
      <c r="B11" s="90" t="s">
        <v>26</v>
      </c>
      <c r="C11">
        <v>162765</v>
      </c>
      <c r="D11">
        <v>33015</v>
      </c>
      <c r="E11">
        <v>129750</v>
      </c>
      <c r="F11">
        <v>123043</v>
      </c>
      <c r="G11">
        <v>4605</v>
      </c>
      <c r="H11">
        <v>2102</v>
      </c>
      <c r="I11" s="137">
        <v>0</v>
      </c>
      <c r="J11">
        <v>3435</v>
      </c>
      <c r="K11">
        <v>15649</v>
      </c>
      <c r="L11" s="137" t="s">
        <v>116</v>
      </c>
      <c r="M11" s="137" t="s">
        <v>116</v>
      </c>
      <c r="N11" s="137" t="s">
        <v>116</v>
      </c>
      <c r="O11" s="137" t="s">
        <v>116</v>
      </c>
      <c r="P11" s="137" t="s">
        <v>116</v>
      </c>
      <c r="Q11" s="137" t="s">
        <v>116</v>
      </c>
      <c r="R11" s="137">
        <v>13481</v>
      </c>
      <c r="S11" s="137">
        <v>1903</v>
      </c>
      <c r="T11" s="137">
        <v>263</v>
      </c>
      <c r="U11">
        <v>1832</v>
      </c>
      <c r="V11">
        <v>7801</v>
      </c>
      <c r="W11">
        <v>6023</v>
      </c>
      <c r="X11">
        <v>38909</v>
      </c>
      <c r="Y11">
        <v>5844</v>
      </c>
    </row>
    <row r="12" spans="2:25" x14ac:dyDescent="0.25">
      <c r="B12" s="90" t="s">
        <v>27</v>
      </c>
      <c r="C12">
        <v>136149</v>
      </c>
      <c r="D12">
        <v>27122</v>
      </c>
      <c r="E12">
        <v>109027</v>
      </c>
      <c r="F12">
        <v>102814</v>
      </c>
      <c r="G12">
        <v>3602</v>
      </c>
      <c r="H12">
        <v>2611</v>
      </c>
      <c r="I12" s="137">
        <v>0</v>
      </c>
      <c r="J12">
        <v>2694</v>
      </c>
      <c r="K12">
        <v>12250</v>
      </c>
      <c r="L12" s="137" t="s">
        <v>116</v>
      </c>
      <c r="M12" s="137" t="s">
        <v>116</v>
      </c>
      <c r="N12" s="137" t="s">
        <v>116</v>
      </c>
      <c r="O12" s="137" t="s">
        <v>116</v>
      </c>
      <c r="P12" s="137" t="s">
        <v>116</v>
      </c>
      <c r="Q12" s="137" t="s">
        <v>116</v>
      </c>
      <c r="R12" s="137">
        <v>10172</v>
      </c>
      <c r="S12" s="137">
        <v>1817</v>
      </c>
      <c r="T12" s="137">
        <v>261</v>
      </c>
      <c r="U12">
        <v>1242</v>
      </c>
      <c r="V12">
        <v>5291</v>
      </c>
      <c r="W12">
        <v>5399</v>
      </c>
      <c r="X12">
        <v>33441</v>
      </c>
      <c r="Y12">
        <v>3934</v>
      </c>
    </row>
    <row r="13" spans="2:25" x14ac:dyDescent="0.25">
      <c r="B13" s="90" t="s">
        <v>28</v>
      </c>
      <c r="I13" s="137">
        <v>0</v>
      </c>
      <c r="L13" s="137" t="s">
        <v>116</v>
      </c>
      <c r="M13" s="137" t="s">
        <v>116</v>
      </c>
      <c r="N13" s="137" t="s">
        <v>116</v>
      </c>
      <c r="O13" s="137" t="s">
        <v>116</v>
      </c>
      <c r="P13" s="137" t="s">
        <v>116</v>
      </c>
      <c r="Q13" s="137" t="s">
        <v>116</v>
      </c>
      <c r="R13" s="137"/>
      <c r="S13" s="137"/>
      <c r="T13" s="137"/>
    </row>
    <row r="14" spans="2:25" x14ac:dyDescent="0.25">
      <c r="B14" s="90" t="s">
        <v>29</v>
      </c>
      <c r="I14" s="137">
        <v>0</v>
      </c>
      <c r="L14" s="137" t="s">
        <v>116</v>
      </c>
      <c r="M14" s="137" t="s">
        <v>116</v>
      </c>
      <c r="N14" s="137" t="s">
        <v>116</v>
      </c>
      <c r="O14" s="137" t="s">
        <v>116</v>
      </c>
      <c r="P14" s="137" t="s">
        <v>116</v>
      </c>
      <c r="Q14" s="137" t="s">
        <v>116</v>
      </c>
      <c r="R14" s="137"/>
      <c r="S14" s="137"/>
      <c r="T14" s="137"/>
    </row>
    <row r="16" spans="2:25" x14ac:dyDescent="0.25">
      <c r="B16" s="93" t="s">
        <v>51</v>
      </c>
      <c r="C16" s="13"/>
      <c r="E16" t="s">
        <v>62</v>
      </c>
      <c r="F16" t="s">
        <v>67</v>
      </c>
    </row>
    <row r="17" spans="2:6" x14ac:dyDescent="0.25">
      <c r="B17" s="90" t="s">
        <v>18</v>
      </c>
      <c r="C17">
        <v>10949</v>
      </c>
      <c r="E17" t="s">
        <v>63</v>
      </c>
      <c r="F17" s="115">
        <v>8791855</v>
      </c>
    </row>
    <row r="18" spans="2:6" x14ac:dyDescent="0.25">
      <c r="B18" s="90" t="s">
        <v>19</v>
      </c>
      <c r="C18">
        <v>13590</v>
      </c>
      <c r="E18" t="s">
        <v>64</v>
      </c>
      <c r="F18" s="113">
        <v>5570380</v>
      </c>
    </row>
    <row r="19" spans="2:6" x14ac:dyDescent="0.25">
      <c r="B19" s="90" t="s">
        <v>20</v>
      </c>
      <c r="C19">
        <v>15052</v>
      </c>
      <c r="E19" t="s">
        <v>65</v>
      </c>
      <c r="F19" s="113">
        <v>492039</v>
      </c>
    </row>
    <row r="20" spans="2:6" x14ac:dyDescent="0.25">
      <c r="B20" s="90" t="s">
        <v>21</v>
      </c>
      <c r="C20">
        <v>18767</v>
      </c>
      <c r="E20" t="s">
        <v>102</v>
      </c>
      <c r="F20" s="116">
        <f>F21+F22</f>
        <v>361368</v>
      </c>
    </row>
    <row r="21" spans="2:6" x14ac:dyDescent="0.25">
      <c r="B21" s="90" t="s">
        <v>22</v>
      </c>
      <c r="C21">
        <v>24219</v>
      </c>
      <c r="E21" s="123" t="s">
        <v>103</v>
      </c>
      <c r="F21" s="116">
        <v>155112</v>
      </c>
    </row>
    <row r="22" spans="2:6" x14ac:dyDescent="0.25">
      <c r="B22" s="90" t="s">
        <v>23</v>
      </c>
      <c r="C22">
        <v>47743</v>
      </c>
      <c r="E22" s="123" t="s">
        <v>104</v>
      </c>
      <c r="F22" s="116">
        <v>206256</v>
      </c>
    </row>
    <row r="23" spans="2:6" x14ac:dyDescent="0.25">
      <c r="B23" s="90" t="s">
        <v>24</v>
      </c>
      <c r="C23">
        <v>53733</v>
      </c>
    </row>
    <row r="24" spans="2:6" x14ac:dyDescent="0.25">
      <c r="B24" s="90" t="s">
        <v>25</v>
      </c>
      <c r="C24">
        <v>56170</v>
      </c>
    </row>
    <row r="25" spans="2:6" x14ac:dyDescent="0.25">
      <c r="B25" s="90" t="s">
        <v>26</v>
      </c>
      <c r="C25">
        <v>30311</v>
      </c>
    </row>
    <row r="26" spans="2:6" x14ac:dyDescent="0.25">
      <c r="B26" s="90" t="s">
        <v>27</v>
      </c>
      <c r="C26">
        <v>26527</v>
      </c>
    </row>
    <row r="27" spans="2:6" x14ac:dyDescent="0.25">
      <c r="B27" s="90" t="s">
        <v>28</v>
      </c>
    </row>
    <row r="28" spans="2:6" x14ac:dyDescent="0.25">
      <c r="B28" s="90" t="s">
        <v>29</v>
      </c>
    </row>
    <row r="30" spans="2:6" x14ac:dyDescent="0.25">
      <c r="C30" s="228" t="s">
        <v>100</v>
      </c>
      <c r="D30" s="229"/>
      <c r="E30" s="229"/>
      <c r="F30" s="230"/>
    </row>
    <row r="31" spans="2:6" x14ac:dyDescent="0.25">
      <c r="C31" s="227" t="s">
        <v>97</v>
      </c>
      <c r="D31" s="228" t="s">
        <v>98</v>
      </c>
      <c r="E31" s="229"/>
      <c r="F31" s="230"/>
    </row>
    <row r="32" spans="2:6" ht="30" customHeight="1" x14ac:dyDescent="0.25">
      <c r="C32" s="227"/>
      <c r="D32" s="118" t="s">
        <v>99</v>
      </c>
      <c r="E32" s="118" t="s">
        <v>16</v>
      </c>
      <c r="F32" s="119" t="s">
        <v>17</v>
      </c>
    </row>
    <row r="33" spans="2:6" x14ac:dyDescent="0.25">
      <c r="B33" s="120" t="s">
        <v>18</v>
      </c>
      <c r="C33" s="121">
        <v>106914</v>
      </c>
      <c r="D33" s="121">
        <f>Alapadatok!C2</f>
        <v>67398</v>
      </c>
      <c r="E33" s="121">
        <f>Alapadatok!E2</f>
        <v>4362</v>
      </c>
      <c r="F33" s="121">
        <f>Alapadatok!B2</f>
        <v>71760</v>
      </c>
    </row>
    <row r="34" spans="2:6" x14ac:dyDescent="0.25">
      <c r="B34" s="120" t="s">
        <v>19</v>
      </c>
      <c r="C34" s="121">
        <v>91495</v>
      </c>
      <c r="D34" s="121">
        <f>Alapadatok!C3</f>
        <v>71547</v>
      </c>
      <c r="E34" s="121">
        <f>Alapadatok!E3</f>
        <v>4696</v>
      </c>
      <c r="F34" s="121">
        <f>Alapadatok!B3</f>
        <v>76243</v>
      </c>
    </row>
    <row r="35" spans="2:6" x14ac:dyDescent="0.25">
      <c r="B35" s="120" t="s">
        <v>20</v>
      </c>
      <c r="C35" s="121">
        <v>52423</v>
      </c>
      <c r="D35" s="121">
        <f>Alapadatok!C4</f>
        <v>67496</v>
      </c>
      <c r="E35" s="121">
        <f>Alapadatok!E4</f>
        <v>4224</v>
      </c>
      <c r="F35" s="121">
        <f>Alapadatok!B4</f>
        <v>71720</v>
      </c>
    </row>
    <row r="36" spans="2:6" x14ac:dyDescent="0.25">
      <c r="B36" s="120" t="s">
        <v>21</v>
      </c>
      <c r="C36" s="121">
        <v>20652</v>
      </c>
      <c r="D36" s="121">
        <f>Alapadatok!C5</f>
        <v>70431</v>
      </c>
      <c r="E36" s="121">
        <f>Alapadatok!E5</f>
        <v>4108</v>
      </c>
      <c r="F36" s="121">
        <f>Alapadatok!B5</f>
        <v>74539</v>
      </c>
    </row>
    <row r="37" spans="2:6" x14ac:dyDescent="0.25">
      <c r="B37" s="120" t="s">
        <v>22</v>
      </c>
      <c r="C37" s="121">
        <v>66234</v>
      </c>
      <c r="D37" s="121">
        <f>Alapadatok!C6</f>
        <v>107593</v>
      </c>
      <c r="E37" s="121">
        <f>Alapadatok!E6</f>
        <v>8528</v>
      </c>
      <c r="F37" s="121">
        <f>Alapadatok!B6</f>
        <v>116121</v>
      </c>
    </row>
    <row r="38" spans="2:6" x14ac:dyDescent="0.25">
      <c r="B38" s="120" t="s">
        <v>23</v>
      </c>
      <c r="C38" s="121">
        <v>135771</v>
      </c>
      <c r="D38" s="121">
        <f>Alapadatok!C7</f>
        <v>169552</v>
      </c>
      <c r="E38" s="121">
        <f>Alapadatok!E7</f>
        <v>10042</v>
      </c>
      <c r="F38" s="121">
        <f>Alapadatok!B7</f>
        <v>179594</v>
      </c>
    </row>
    <row r="39" spans="2:6" x14ac:dyDescent="0.25">
      <c r="B39" s="120" t="s">
        <v>24</v>
      </c>
      <c r="C39" s="121">
        <v>139491</v>
      </c>
      <c r="D39" s="121">
        <f>Alapadatok!C8</f>
        <v>161463</v>
      </c>
      <c r="E39" s="121">
        <f>Alapadatok!E8</f>
        <v>8563</v>
      </c>
      <c r="F39" s="121">
        <f>Alapadatok!B8</f>
        <v>170026</v>
      </c>
    </row>
    <row r="40" spans="2:6" x14ac:dyDescent="0.25">
      <c r="B40" s="120" t="s">
        <v>25</v>
      </c>
      <c r="C40" s="121">
        <v>136277</v>
      </c>
      <c r="D40" s="121">
        <f>Alapadatok!C9</f>
        <v>172297</v>
      </c>
      <c r="E40" s="121">
        <f>Alapadatok!E9</f>
        <v>0</v>
      </c>
      <c r="F40" s="121">
        <f>Alapadatok!B9</f>
        <v>172297</v>
      </c>
    </row>
    <row r="41" spans="2:6" x14ac:dyDescent="0.25">
      <c r="B41" s="120" t="s">
        <v>26</v>
      </c>
      <c r="C41" s="121">
        <v>107546</v>
      </c>
      <c r="D41" s="121">
        <f>Alapadatok!C10</f>
        <v>129750</v>
      </c>
      <c r="E41" s="121" t="str">
        <f>Alapadatok!E10</f>
        <v>-</v>
      </c>
      <c r="F41" s="121">
        <f>Alapadatok!B10</f>
        <v>129750</v>
      </c>
    </row>
    <row r="42" spans="2:6" x14ac:dyDescent="0.25">
      <c r="B42" s="120" t="s">
        <v>27</v>
      </c>
      <c r="C42" s="121">
        <v>94290</v>
      </c>
      <c r="D42" s="121">
        <f>Alapadatok!C11</f>
        <v>109027</v>
      </c>
      <c r="E42" s="121" t="str">
        <f>Alapadatok!E11</f>
        <v>-</v>
      </c>
      <c r="F42" s="121">
        <f>Alapadatok!B11</f>
        <v>109027</v>
      </c>
    </row>
    <row r="43" spans="2:6" x14ac:dyDescent="0.25">
      <c r="B43" s="120" t="s">
        <v>28</v>
      </c>
      <c r="C43" s="121">
        <v>62156</v>
      </c>
      <c r="D43" s="121">
        <f>Alapadatok!C12</f>
        <v>0</v>
      </c>
      <c r="E43" s="121" t="str">
        <f>Alapadatok!E12</f>
        <v>-</v>
      </c>
      <c r="F43" s="121">
        <f>Alapadatok!B12</f>
        <v>0</v>
      </c>
    </row>
    <row r="44" spans="2:6" x14ac:dyDescent="0.25">
      <c r="B44" s="120" t="s">
        <v>29</v>
      </c>
      <c r="C44" s="121">
        <v>45528</v>
      </c>
      <c r="D44" s="121">
        <f>Alapadatok!C13</f>
        <v>0</v>
      </c>
      <c r="E44" s="121" t="str">
        <f>Alapadatok!E13</f>
        <v>-</v>
      </c>
      <c r="F44" s="121">
        <f>Alapadatok!B13</f>
        <v>0</v>
      </c>
    </row>
    <row r="45" spans="2:6" x14ac:dyDescent="0.25">
      <c r="B45" s="122" t="s">
        <v>89</v>
      </c>
      <c r="C45" s="121">
        <f>SUM(C33:C44)</f>
        <v>1058777</v>
      </c>
      <c r="D45" s="121">
        <f t="shared" ref="D45:F45" si="0">SUM(D33:D44)</f>
        <v>1126554</v>
      </c>
      <c r="E45" s="121">
        <f t="shared" si="0"/>
        <v>44523</v>
      </c>
      <c r="F45" s="121">
        <f t="shared" si="0"/>
        <v>1171077</v>
      </c>
    </row>
  </sheetData>
  <mergeCells count="3">
    <mergeCell ref="C31:C32"/>
    <mergeCell ref="C30:F30"/>
    <mergeCell ref="D31:F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Alapadatok</vt:lpstr>
      <vt:lpstr>Jelentés</vt:lpstr>
      <vt:lpstr>Szakrendszeri alapadatok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Pajlócz Gergely</dc:creator>
  <cp:lastModifiedBy>Szemere András</cp:lastModifiedBy>
  <cp:lastPrinted>2020-07-01T10:02:10Z</cp:lastPrinted>
  <dcterms:created xsi:type="dcterms:W3CDTF">2016-05-05T08:53:53Z</dcterms:created>
  <dcterms:modified xsi:type="dcterms:W3CDTF">2021-11-02T09:55:14Z</dcterms:modified>
</cp:coreProperties>
</file>